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filterPrivacy="1" defaultThemeVersion="124226"/>
  <xr:revisionPtr revIDLastSave="0" documentId="13_ncr:1_{2FC21811-FB01-44F8-9EEB-6EBA1A0D2785}" xr6:coauthVersionLast="47" xr6:coauthVersionMax="47" xr10:uidLastSave="{00000000-0000-0000-0000-000000000000}"/>
  <bookViews>
    <workbookView xWindow="-120" yWindow="-120" windowWidth="20730" windowHeight="11160" activeTab="1" xr2:uid="{00000000-000D-0000-FFFF-FFFF00000000}"/>
  </bookViews>
  <sheets>
    <sheet name="Cover" sheetId="15" r:id="rId1"/>
    <sheet name="Friction drop-500" sheetId="10" r:id="rId2"/>
    <sheet name="Friction drop-200" sheetId="16" r:id="rId3"/>
    <sheet name="Stack D&amp;L" sheetId="17" r:id="rId4"/>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Q58" i="16" l="1"/>
  <c r="Q58" i="10"/>
  <c r="N44" i="17"/>
  <c r="N24" i="17"/>
  <c r="N26" i="17" s="1"/>
  <c r="N37" i="17" s="1"/>
  <c r="N17" i="17"/>
  <c r="N39" i="17" s="1"/>
  <c r="N16" i="17"/>
  <c r="N14" i="17"/>
  <c r="N10" i="17"/>
  <c r="N48" i="17" s="1"/>
  <c r="Q68" i="16"/>
  <c r="Q70" i="16" s="1"/>
  <c r="Q71" i="16" s="1"/>
  <c r="Q57" i="16"/>
  <c r="Q56" i="16"/>
  <c r="Q55" i="16"/>
  <c r="Q54" i="16"/>
  <c r="Q53" i="16"/>
  <c r="D34" i="16"/>
  <c r="D31" i="16"/>
  <c r="D29" i="16"/>
  <c r="D28" i="16"/>
  <c r="D27" i="16"/>
  <c r="D25" i="16"/>
  <c r="V20" i="16"/>
  <c r="U20" i="16"/>
  <c r="D49" i="16" s="1"/>
  <c r="F49" i="16" s="1"/>
  <c r="D20" i="16"/>
  <c r="V17" i="16"/>
  <c r="U17" i="16"/>
  <c r="O17" i="16" s="1"/>
  <c r="H17" i="16"/>
  <c r="H20" i="16" s="1"/>
  <c r="R20" i="16" s="1"/>
  <c r="L20" i="16" s="1"/>
  <c r="V15" i="16"/>
  <c r="U15" i="16"/>
  <c r="D44" i="16" s="1"/>
  <c r="F44" i="16" s="1"/>
  <c r="D15" i="16"/>
  <c r="V14" i="16"/>
  <c r="U14" i="16"/>
  <c r="O14" i="16" s="1"/>
  <c r="H14" i="16"/>
  <c r="R14" i="16" s="1"/>
  <c r="L14" i="16" s="1"/>
  <c r="V13" i="16"/>
  <c r="U13" i="16"/>
  <c r="D42" i="16" s="1"/>
  <c r="F42" i="16" s="1"/>
  <c r="H13" i="16"/>
  <c r="H15" i="16" s="1"/>
  <c r="R15" i="16" s="1"/>
  <c r="L15" i="16" s="1"/>
  <c r="V11" i="16"/>
  <c r="U11" i="16"/>
  <c r="H11" i="16"/>
  <c r="R11" i="16" s="1"/>
  <c r="L11" i="16" s="1"/>
  <c r="A27" i="17" l="1"/>
  <c r="N19" i="17"/>
  <c r="N38" i="17" s="1"/>
  <c r="N49" i="17" s="1"/>
  <c r="A25" i="17"/>
  <c r="N21" i="17"/>
  <c r="N22" i="17" s="1"/>
  <c r="R17" i="16"/>
  <c r="L17" i="16" s="1"/>
  <c r="O11" i="16"/>
  <c r="O13" i="16"/>
  <c r="D46" i="16"/>
  <c r="F46" i="16" s="1"/>
  <c r="H46" i="16" s="1"/>
  <c r="J46" i="16" s="1"/>
  <c r="H44" i="16"/>
  <c r="W29" i="16"/>
  <c r="X29" i="16" s="1"/>
  <c r="I29" i="16" s="1"/>
  <c r="K29" i="16" s="1"/>
  <c r="W34" i="16"/>
  <c r="X34" i="16" s="1"/>
  <c r="I34" i="16" s="1"/>
  <c r="K34" i="16" s="1"/>
  <c r="H49" i="16"/>
  <c r="J49" i="16" s="1"/>
  <c r="W27" i="16"/>
  <c r="X27" i="16" s="1"/>
  <c r="I27" i="16" s="1"/>
  <c r="K27" i="16" s="1"/>
  <c r="H42" i="16"/>
  <c r="J42" i="16" s="1"/>
  <c r="D43" i="16"/>
  <c r="F43" i="16" s="1"/>
  <c r="R13" i="16"/>
  <c r="L13" i="16" s="1"/>
  <c r="O15" i="16"/>
  <c r="J44" i="16"/>
  <c r="D40" i="16"/>
  <c r="F40" i="16" s="1"/>
  <c r="O20" i="16"/>
  <c r="Q54" i="10"/>
  <c r="D28" i="10"/>
  <c r="D27" i="10"/>
  <c r="D25" i="10"/>
  <c r="D29" i="10"/>
  <c r="D31" i="10"/>
  <c r="D34" i="10"/>
  <c r="N50" i="17" l="1"/>
  <c r="N46" i="17"/>
  <c r="N41" i="17"/>
  <c r="W31" i="16"/>
  <c r="X31" i="16" s="1"/>
  <c r="I31" i="16" s="1"/>
  <c r="K31" i="16" s="1"/>
  <c r="L46" i="16" s="1"/>
  <c r="L42" i="16"/>
  <c r="P42" i="16"/>
  <c r="L49" i="16"/>
  <c r="P49" i="16"/>
  <c r="H40" i="16"/>
  <c r="J40" i="16" s="1"/>
  <c r="W25" i="16"/>
  <c r="X25" i="16" s="1"/>
  <c r="I25" i="16" s="1"/>
  <c r="K25" i="16" s="1"/>
  <c r="P46" i="16"/>
  <c r="L44" i="16"/>
  <c r="P44" i="16"/>
  <c r="H43" i="16"/>
  <c r="J43" i="16" s="1"/>
  <c r="W28" i="16"/>
  <c r="X28" i="16" s="1"/>
  <c r="I28" i="16" s="1"/>
  <c r="K28" i="16" s="1"/>
  <c r="Q53" i="10"/>
  <c r="Q56" i="10"/>
  <c r="Q57" i="10"/>
  <c r="D43" i="10"/>
  <c r="F43" i="10" s="1"/>
  <c r="W28" i="10" s="1"/>
  <c r="X28" i="10" s="1"/>
  <c r="I28" i="10" s="1"/>
  <c r="K28" i="10" s="1"/>
  <c r="V14" i="10"/>
  <c r="U14" i="10"/>
  <c r="O14" i="10" s="1"/>
  <c r="H14" i="10"/>
  <c r="R14" i="10" s="1"/>
  <c r="L14" i="10" s="1"/>
  <c r="D15" i="10"/>
  <c r="N47" i="17" l="1"/>
  <c r="N51" i="17"/>
  <c r="N53" i="17"/>
  <c r="H43" i="10"/>
  <c r="J43" i="10" s="1"/>
  <c r="P40" i="16"/>
  <c r="P50" i="16" s="1"/>
  <c r="Q52" i="16" s="1"/>
  <c r="Q60" i="16" s="1"/>
  <c r="Q62" i="16" s="1"/>
  <c r="Q63" i="16" s="1"/>
  <c r="Q65" i="16" s="1"/>
  <c r="Q66" i="16" s="1"/>
  <c r="L40" i="16"/>
  <c r="P43" i="16"/>
  <c r="L43" i="16"/>
  <c r="P43" i="10"/>
  <c r="L43" i="10"/>
  <c r="N54" i="17" l="1"/>
  <c r="N55" i="17"/>
  <c r="N56" i="17" s="1"/>
  <c r="Q55" i="10"/>
  <c r="D20" i="10" l="1"/>
  <c r="Q68" i="10"/>
  <c r="H17" i="10" l="1"/>
  <c r="H20" i="10" s="1"/>
  <c r="H13" i="10"/>
  <c r="H15" i="10" s="1"/>
  <c r="H11" i="10"/>
  <c r="V20" i="10" l="1"/>
  <c r="U20" i="10"/>
  <c r="V17" i="10"/>
  <c r="U17" i="10"/>
  <c r="V15" i="10"/>
  <c r="U15" i="10"/>
  <c r="V13" i="10"/>
  <c r="U13" i="10"/>
  <c r="V11" i="10"/>
  <c r="U11" i="10"/>
  <c r="O17" i="10" l="1"/>
  <c r="D46" i="10"/>
  <c r="F46" i="10" s="1"/>
  <c r="H46" i="10" s="1"/>
  <c r="D44" i="10"/>
  <c r="F44" i="10" s="1"/>
  <c r="H44" i="10" s="1"/>
  <c r="O15" i="10"/>
  <c r="O13" i="10"/>
  <c r="D49" i="10"/>
  <c r="F49" i="10" s="1"/>
  <c r="D42" i="10"/>
  <c r="F42" i="10" s="1"/>
  <c r="H42" i="10" s="1"/>
  <c r="D40" i="10"/>
  <c r="F40" i="10" s="1"/>
  <c r="O11" i="10"/>
  <c r="O20" i="10"/>
  <c r="W27" i="10"/>
  <c r="X27" i="10" s="1"/>
  <c r="I27" i="10" s="1"/>
  <c r="K27" i="10" s="1"/>
  <c r="W29" i="10"/>
  <c r="X29" i="10" s="1"/>
  <c r="I29" i="10" s="1"/>
  <c r="K29" i="10" s="1"/>
  <c r="W31" i="10"/>
  <c r="X31" i="10" s="1"/>
  <c r="I31" i="10" s="1"/>
  <c r="K31" i="10" s="1"/>
  <c r="W25" i="10" l="1"/>
  <c r="X25" i="10" s="1"/>
  <c r="I25" i="10" s="1"/>
  <c r="K25" i="10" s="1"/>
  <c r="L40" i="10" s="1"/>
  <c r="H40" i="10"/>
  <c r="H49" i="10"/>
  <c r="W34" i="10"/>
  <c r="X34" i="10" s="1"/>
  <c r="I34" i="10" s="1"/>
  <c r="K34" i="10" s="1"/>
  <c r="L49" i="10" s="1"/>
  <c r="L44" i="10"/>
  <c r="L42" i="10"/>
  <c r="L46" i="10"/>
  <c r="Q70" i="10" l="1"/>
  <c r="J40" i="10"/>
  <c r="P40" i="10" s="1"/>
  <c r="Q71" i="10" l="1"/>
  <c r="R11" i="10" l="1"/>
  <c r="L11" i="10" s="1"/>
  <c r="R15" i="10" l="1"/>
  <c r="L15" i="10" s="1"/>
  <c r="J44" i="10"/>
  <c r="P44" i="10" s="1"/>
  <c r="J42" i="10"/>
  <c r="P42" i="10" s="1"/>
  <c r="R13" i="10"/>
  <c r="L13" i="10" s="1"/>
  <c r="R20" i="10" l="1"/>
  <c r="L20" i="10" s="1"/>
  <c r="R17" i="10" l="1"/>
  <c r="L17" i="10" s="1"/>
  <c r="J49" i="10"/>
  <c r="P49" i="10" s="1"/>
  <c r="J46" i="10"/>
  <c r="P46" i="10" s="1"/>
  <c r="P50" i="10" l="1"/>
  <c r="Q52" i="10" s="1"/>
  <c r="Q60" i="10" s="1"/>
  <c r="Q62" i="10" s="1"/>
  <c r="Q63" i="10" s="1"/>
  <c r="Q65" i="10" l="1"/>
  <c r="Q66" i="10" s="1"/>
</calcChain>
</file>

<file path=xl/sharedStrings.xml><?xml version="1.0" encoding="utf-8"?>
<sst xmlns="http://schemas.openxmlformats.org/spreadsheetml/2006/main" count="400" uniqueCount="164">
  <si>
    <t>%</t>
  </si>
  <si>
    <t>m3/hr</t>
  </si>
  <si>
    <t>PRESSURE DROP CALCULATION</t>
  </si>
  <si>
    <t xml:space="preserve"> -</t>
  </si>
  <si>
    <t xml:space="preserve"> - </t>
  </si>
  <si>
    <t>MCU portion duct</t>
  </si>
  <si>
    <t>DUCT SIZING -</t>
  </si>
  <si>
    <t>Segment</t>
  </si>
  <si>
    <t>Flow (ft3/min)</t>
  </si>
  <si>
    <t>Ac. Vel. (mps)</t>
  </si>
  <si>
    <t>Duct Size (in)</t>
  </si>
  <si>
    <t>Ac. Vel. (fpm)</t>
  </si>
  <si>
    <t>a (in)</t>
  </si>
  <si>
    <t>b (in)</t>
  </si>
  <si>
    <t>a (mm)</t>
  </si>
  <si>
    <t>b (mm)</t>
  </si>
  <si>
    <t>DUCT EQUIVALENT LENGTH -</t>
  </si>
  <si>
    <t>Str. Lgth (ft)</t>
  </si>
  <si>
    <t>90 deg bend</t>
  </si>
  <si>
    <t>Total Eq. Lgth (ft)</t>
  </si>
  <si>
    <t>No.</t>
  </si>
  <si>
    <t>Eq. lgth</t>
  </si>
  <si>
    <t>l/Deq</t>
  </si>
  <si>
    <t>Deq</t>
  </si>
  <si>
    <t>Leq,ft</t>
  </si>
  <si>
    <t>DUCT PRESSURE DROP -</t>
  </si>
  <si>
    <t>Eq. Dia. (in)</t>
  </si>
  <si>
    <t>Selected Dia. (in)</t>
  </si>
  <si>
    <t>Area (ft2)</t>
  </si>
  <si>
    <t>Vel(fpm)</t>
  </si>
  <si>
    <t>Friction Drop (in. wg)</t>
  </si>
  <si>
    <t>Total drop in ducts</t>
  </si>
  <si>
    <t>Friction drop in the path</t>
  </si>
  <si>
    <t>in. wg</t>
  </si>
  <si>
    <t>Pressure drop along maximum length</t>
  </si>
  <si>
    <t>mm wg</t>
  </si>
  <si>
    <t>Differential head of Fan</t>
  </si>
  <si>
    <t>Fan head selected</t>
  </si>
  <si>
    <t>Wet Stack</t>
  </si>
  <si>
    <t>Margin</t>
  </si>
  <si>
    <t>Booster Fan suction head ( assumed )</t>
  </si>
  <si>
    <t>Flow</t>
  </si>
  <si>
    <t>Fan capacity calculated</t>
  </si>
  <si>
    <t>Not used</t>
  </si>
  <si>
    <t>Individual suction duct to BF</t>
  </si>
  <si>
    <t>BF common discharge duct to MCU inlet</t>
  </si>
  <si>
    <t>Flow (m3/hr)</t>
  </si>
  <si>
    <t>EQUIVALENT LENTGH OF BENDS :</t>
  </si>
  <si>
    <t>Pa</t>
  </si>
  <si>
    <t>From Stack Calculation</t>
  </si>
  <si>
    <t>Fan capacity selected</t>
  </si>
  <si>
    <t>Demister</t>
  </si>
  <si>
    <t>Pr. Drop in dampers (assumed)</t>
  </si>
  <si>
    <t>Pr. Drop in FGTR  - 500 mg/nm3 case</t>
  </si>
  <si>
    <t>Common suction duct to BF inlet</t>
  </si>
  <si>
    <t>FGTR inlet portion duct</t>
  </si>
  <si>
    <t>Expansion bellows (assumed)</t>
  </si>
  <si>
    <t>nos</t>
  </si>
  <si>
    <t>mmwc</t>
  </si>
  <si>
    <t>mtr</t>
  </si>
  <si>
    <t>Length in Layout</t>
  </si>
  <si>
    <t xml:space="preserve">Margin </t>
  </si>
  <si>
    <t>Pressure drop with margin</t>
  </si>
  <si>
    <r>
      <t xml:space="preserve">Pr. Drop in MCU </t>
    </r>
    <r>
      <rPr>
        <sz val="9"/>
        <rFont val="Arial"/>
        <family val="2"/>
      </rPr>
      <t xml:space="preserve">(Assumed additional drop to duct drop) </t>
    </r>
  </si>
  <si>
    <t>Pr. Drop in FGTR  - 200 mg/nm3 case</t>
  </si>
  <si>
    <t xml:space="preserve">
Owner:
HINDALCO INDUSTRIES LIMITED
Ahura Centre, 1st Floor, B Wing, Mahakali Caves Road, Andheri (East), Mumbai - 400 093, India</t>
  </si>
  <si>
    <t>EPCM Contractor:
W. L. GORE &amp; ASSOCIATES (Pacific) Pte, Ltd. India Branch
703, A-Wing, 215 Atrium, Andheri Kurla Road, Mumbai 400059, India</t>
  </si>
  <si>
    <t>Nominated Subcontractor - Engineering, Quality Control, Supervision:
SMARTLuth Solution and Service Pvt. Ltd.
Unit No: 503, 5th Floor, ECO Centre,. EM-4 Sector-V, Salt Lake City, Kolkata - 700091, India</t>
  </si>
  <si>
    <t>Hindalco Renusagar U5 1 x 80 MW PF Captive Power Plant</t>
  </si>
  <si>
    <r>
      <t>Flue Gas Desulfurization Project (FGD) with GORE</t>
    </r>
    <r>
      <rPr>
        <b/>
        <vertAlign val="superscript"/>
        <sz val="12"/>
        <rFont val="Calibri (Body)"/>
      </rPr>
      <t>TM</t>
    </r>
    <r>
      <rPr>
        <b/>
        <sz val="12"/>
        <rFont val="Calibri"/>
        <family val="2"/>
      </rPr>
      <t xml:space="preserve"> SO</t>
    </r>
    <r>
      <rPr>
        <b/>
        <vertAlign val="subscript"/>
        <sz val="12"/>
        <rFont val="Calibri (Body)"/>
      </rPr>
      <t>2</t>
    </r>
    <r>
      <rPr>
        <b/>
        <sz val="12"/>
        <rFont val="Calibri"/>
        <family val="2"/>
      </rPr>
      <t xml:space="preserve"> Control System</t>
    </r>
  </si>
  <si>
    <t>ISSUED FOR</t>
  </si>
  <si>
    <r>
      <t xml:space="preserve">APPROVAL </t>
    </r>
    <r>
      <rPr>
        <sz val="16"/>
        <rFont val="Calibri"/>
        <family val="2"/>
      </rPr>
      <t xml:space="preserve">□ </t>
    </r>
  </si>
  <si>
    <r>
      <t xml:space="preserve">INFORMATION </t>
    </r>
    <r>
      <rPr>
        <sz val="16"/>
        <rFont val="Calibri"/>
        <family val="2"/>
      </rPr>
      <t>□</t>
    </r>
    <r>
      <rPr>
        <sz val="11"/>
        <rFont val="Stencil"/>
        <family val="5"/>
      </rPr>
      <t xml:space="preserve"> </t>
    </r>
  </si>
  <si>
    <r>
      <t xml:space="preserve">MANUFACTURING </t>
    </r>
    <r>
      <rPr>
        <sz val="16"/>
        <rFont val="Calibri"/>
        <family val="2"/>
      </rPr>
      <t>□</t>
    </r>
  </si>
  <si>
    <r>
      <t xml:space="preserve">CONSTRUCTION </t>
    </r>
    <r>
      <rPr>
        <sz val="16"/>
        <rFont val="Calibri"/>
        <family val="2"/>
      </rPr>
      <t>□</t>
    </r>
  </si>
  <si>
    <r>
      <t xml:space="preserve">AS-BUILT </t>
    </r>
    <r>
      <rPr>
        <sz val="16"/>
        <rFont val="Calibri"/>
        <family val="2"/>
      </rPr>
      <t>□</t>
    </r>
  </si>
  <si>
    <t>IR</t>
  </si>
  <si>
    <t>BCB</t>
  </si>
  <si>
    <t>00</t>
  </si>
  <si>
    <t>First Issue</t>
  </si>
  <si>
    <t>Rev.</t>
  </si>
  <si>
    <t>Date</t>
  </si>
  <si>
    <t>Description of revision</t>
  </si>
  <si>
    <t>Prepared</t>
  </si>
  <si>
    <t>Checked</t>
  </si>
  <si>
    <t>Approved</t>
  </si>
  <si>
    <r>
      <t>Flue Gas Desulfurization Project (FGD) with GORE</t>
    </r>
    <r>
      <rPr>
        <vertAlign val="superscript"/>
        <sz val="11"/>
        <rFont val="Calibri (Body)"/>
      </rPr>
      <t>TM</t>
    </r>
    <r>
      <rPr>
        <sz val="11"/>
        <rFont val="Calibri"/>
        <family val="2"/>
      </rPr>
      <t xml:space="preserve"> SO</t>
    </r>
    <r>
      <rPr>
        <vertAlign val="subscript"/>
        <sz val="11"/>
        <rFont val="Calibri (Body)"/>
      </rPr>
      <t>2</t>
    </r>
    <r>
      <rPr>
        <sz val="11"/>
        <rFont val="Calibri"/>
        <family val="2"/>
      </rPr>
      <t xml:space="preserve"> Control System</t>
    </r>
  </si>
  <si>
    <t xml:space="preserve">page  </t>
  </si>
  <si>
    <t>of</t>
  </si>
  <si>
    <t>GORE Job : RPDU5</t>
  </si>
  <si>
    <t>Rev. :</t>
  </si>
  <si>
    <t>File:</t>
  </si>
  <si>
    <t>This document is a property of W.L. GORE &amp; ASSOCIATES (Pacific) Pte, Ltd.  and it may contain trade secrets or privileged, undisclosed or otherwise confidential information.
If you have received this document in error, you are hereby notified that any review, copying or distribution of it is strictly prohibited.</t>
  </si>
  <si>
    <t xml:space="preserve"> </t>
  </si>
  <si>
    <t>Draft &amp; Loss Calculation of Stack</t>
  </si>
  <si>
    <t>Input Data</t>
  </si>
  <si>
    <t>No. of chimney, N</t>
  </si>
  <si>
    <t>:</t>
  </si>
  <si>
    <t>Maximum outlet flue gas quantity per Boiler, q</t>
  </si>
  <si>
    <t>deg.C</t>
  </si>
  <si>
    <t>Temperature of flue gas at stack exit, Tf</t>
  </si>
  <si>
    <t>assumed</t>
  </si>
  <si>
    <t xml:space="preserve">Stack height (H) </t>
  </si>
  <si>
    <t>m</t>
  </si>
  <si>
    <t>Calculation</t>
  </si>
  <si>
    <t>Barometric pressure at plant conditions, B</t>
  </si>
  <si>
    <t>=</t>
  </si>
  <si>
    <t>in of Hg</t>
  </si>
  <si>
    <t>deg.F</t>
  </si>
  <si>
    <t>Average specific volume of flue gas,</t>
  </si>
  <si>
    <t>Actual volume flowrate of flue gas at stack outlet,</t>
  </si>
  <si>
    <t>ft3/hr</t>
  </si>
  <si>
    <t>lbm/ft.hr</t>
  </si>
  <si>
    <t>Diameter of stack is calculated as,</t>
  </si>
  <si>
    <t>where,</t>
  </si>
  <si>
    <t>H</t>
  </si>
  <si>
    <t>stack height above gas entrance, ft</t>
  </si>
  <si>
    <t>conversion constant</t>
  </si>
  <si>
    <r>
      <t>lbm.ft/lbf.s</t>
    </r>
    <r>
      <rPr>
        <vertAlign val="superscript"/>
        <sz val="10"/>
        <rFont val="Arial"/>
        <family val="2"/>
      </rPr>
      <t>2</t>
    </r>
  </si>
  <si>
    <t>specific volume of ambient air, ft3/lb</t>
  </si>
  <si>
    <t>average specific volume of flue gas, ft3/lb</t>
  </si>
  <si>
    <t>average absolute gas temperature, deg.R</t>
  </si>
  <si>
    <t>deg.R</t>
  </si>
  <si>
    <t>internal diameter of stack, ft</t>
  </si>
  <si>
    <t>mass flow rate of gas, lb/hr</t>
  </si>
  <si>
    <t>lb/hr</t>
  </si>
  <si>
    <t>f</t>
  </si>
  <si>
    <t>friction factor</t>
  </si>
  <si>
    <t>Stack velocity, V</t>
  </si>
  <si>
    <t>ft/s</t>
  </si>
  <si>
    <t>m/s</t>
  </si>
  <si>
    <t>Diameter of stack, Di (ft)</t>
  </si>
  <si>
    <t>ft</t>
  </si>
  <si>
    <t>in wc</t>
  </si>
  <si>
    <t>Friction factor, f [Moody's diagram]</t>
  </si>
  <si>
    <t>CALCULATION FOR BOOSTER FAN SIZING AND STACK DRAFT &amp; LOSS</t>
  </si>
  <si>
    <t>FGD - CALCULATION FOR BOOSTER FAN SIZING &amp; STACK D&amp;L</t>
  </si>
  <si>
    <t>FGD - CALC FOR BOOSTER FAN SIZING &amp; STACK D&amp;L</t>
  </si>
  <si>
    <r>
      <t>Nm</t>
    </r>
    <r>
      <rPr>
        <vertAlign val="superscript"/>
        <sz val="11"/>
        <rFont val="Arial"/>
        <family val="2"/>
      </rPr>
      <t>3</t>
    </r>
    <r>
      <rPr>
        <sz val="11"/>
        <rFont val="Arial"/>
        <family val="2"/>
      </rPr>
      <t>/hr</t>
    </r>
  </si>
  <si>
    <r>
      <t>Temperature of flue gas at stack inlet, T</t>
    </r>
    <r>
      <rPr>
        <vertAlign val="subscript"/>
        <sz val="11"/>
        <rFont val="Arial"/>
        <family val="2"/>
      </rPr>
      <t>i</t>
    </r>
  </si>
  <si>
    <r>
      <t>Temperature of ambient air, T</t>
    </r>
    <r>
      <rPr>
        <vertAlign val="subscript"/>
        <sz val="11"/>
        <rFont val="Arial"/>
        <family val="2"/>
      </rPr>
      <t>a</t>
    </r>
  </si>
  <si>
    <r>
      <t>Specific volume of flue gas at 1000</t>
    </r>
    <r>
      <rPr>
        <vertAlign val="superscript"/>
        <sz val="11"/>
        <rFont val="Arial"/>
        <family val="2"/>
      </rPr>
      <t>o</t>
    </r>
    <r>
      <rPr>
        <sz val="11"/>
        <rFont val="Arial"/>
        <family val="2"/>
      </rPr>
      <t>R and 1 atm, v</t>
    </r>
    <r>
      <rPr>
        <vertAlign val="subscript"/>
        <sz val="11"/>
        <rFont val="Arial"/>
        <family val="2"/>
      </rPr>
      <t>bf</t>
    </r>
  </si>
  <si>
    <r>
      <t>ft</t>
    </r>
    <r>
      <rPr>
        <vertAlign val="superscript"/>
        <sz val="11"/>
        <rFont val="Arial"/>
        <family val="2"/>
      </rPr>
      <t>3</t>
    </r>
    <r>
      <rPr>
        <sz val="11"/>
        <rFont val="Arial"/>
        <family val="2"/>
      </rPr>
      <t>/lb</t>
    </r>
  </si>
  <si>
    <r>
      <t>Flue gas temperature at stack exit, T</t>
    </r>
    <r>
      <rPr>
        <vertAlign val="subscript"/>
        <sz val="11"/>
        <rFont val="Arial"/>
        <family val="2"/>
      </rPr>
      <t>f</t>
    </r>
  </si>
  <si>
    <r>
      <t>Average temperature of flue gas, T</t>
    </r>
    <r>
      <rPr>
        <vertAlign val="subscript"/>
        <sz val="11"/>
        <rFont val="Arial"/>
        <family val="2"/>
      </rPr>
      <t>g</t>
    </r>
  </si>
  <si>
    <r>
      <t>v</t>
    </r>
    <r>
      <rPr>
        <vertAlign val="subscript"/>
        <sz val="11"/>
        <rFont val="Arial"/>
        <family val="2"/>
      </rPr>
      <t>g</t>
    </r>
    <r>
      <rPr>
        <sz val="11"/>
        <rFont val="Arial"/>
        <family val="2"/>
      </rPr>
      <t xml:space="preserve"> [= v</t>
    </r>
    <r>
      <rPr>
        <vertAlign val="subscript"/>
        <sz val="11"/>
        <rFont val="Arial"/>
        <family val="2"/>
      </rPr>
      <t>bf</t>
    </r>
    <r>
      <rPr>
        <sz val="11"/>
        <rFont val="Arial"/>
        <family val="2"/>
      </rPr>
      <t xml:space="preserve"> x (T</t>
    </r>
    <r>
      <rPr>
        <vertAlign val="subscript"/>
        <sz val="11"/>
        <rFont val="Arial"/>
        <family val="2"/>
      </rPr>
      <t>g</t>
    </r>
    <r>
      <rPr>
        <sz val="11"/>
        <rFont val="Arial"/>
        <family val="2"/>
      </rPr>
      <t xml:space="preserve"> + 460)/1000 x (30/B)]</t>
    </r>
  </si>
  <si>
    <r>
      <t>Q</t>
    </r>
    <r>
      <rPr>
        <vertAlign val="subscript"/>
        <sz val="11"/>
        <rFont val="Arial"/>
        <family val="2"/>
      </rPr>
      <t>fg</t>
    </r>
    <r>
      <rPr>
        <sz val="11"/>
        <rFont val="Arial"/>
        <family val="2"/>
      </rPr>
      <t xml:space="preserve"> [= N x q x ((T</t>
    </r>
    <r>
      <rPr>
        <vertAlign val="subscript"/>
        <sz val="11"/>
        <rFont val="Arial"/>
        <family val="2"/>
      </rPr>
      <t>g</t>
    </r>
    <r>
      <rPr>
        <sz val="11"/>
        <rFont val="Arial"/>
        <family val="2"/>
      </rPr>
      <t xml:space="preserve"> - 32)/1.8 + 273)/273 x (30/B)]</t>
    </r>
  </si>
  <si>
    <r>
      <t>Specific volume of ambient air at 1000</t>
    </r>
    <r>
      <rPr>
        <vertAlign val="superscript"/>
        <sz val="11"/>
        <rFont val="Arial"/>
        <family val="2"/>
      </rPr>
      <t>o</t>
    </r>
    <r>
      <rPr>
        <sz val="11"/>
        <rFont val="Arial"/>
        <family val="2"/>
      </rPr>
      <t>R and 1 atm, v</t>
    </r>
    <r>
      <rPr>
        <vertAlign val="subscript"/>
        <sz val="11"/>
        <rFont val="Arial"/>
        <family val="2"/>
      </rPr>
      <t>ba</t>
    </r>
  </si>
  <si>
    <r>
      <t>v</t>
    </r>
    <r>
      <rPr>
        <vertAlign val="subscript"/>
        <sz val="11"/>
        <rFont val="Arial"/>
        <family val="2"/>
      </rPr>
      <t>a</t>
    </r>
    <r>
      <rPr>
        <sz val="11"/>
        <rFont val="Arial"/>
        <family val="2"/>
      </rPr>
      <t xml:space="preserve"> [= v</t>
    </r>
    <r>
      <rPr>
        <vertAlign val="subscript"/>
        <sz val="11"/>
        <rFont val="Arial"/>
        <family val="2"/>
      </rPr>
      <t>ba</t>
    </r>
    <r>
      <rPr>
        <sz val="11"/>
        <rFont val="Arial"/>
        <family val="2"/>
      </rPr>
      <t xml:space="preserve"> x (T</t>
    </r>
    <r>
      <rPr>
        <vertAlign val="subscript"/>
        <sz val="11"/>
        <rFont val="Arial"/>
        <family val="2"/>
      </rPr>
      <t>a</t>
    </r>
    <r>
      <rPr>
        <sz val="11"/>
        <rFont val="Arial"/>
        <family val="2"/>
      </rPr>
      <t xml:space="preserve"> + 460)/1000 x (30/B)]</t>
    </r>
  </si>
  <si>
    <r>
      <t xml:space="preserve"> D</t>
    </r>
    <r>
      <rPr>
        <vertAlign val="subscript"/>
        <sz val="11"/>
        <rFont val="Arial"/>
        <family val="2"/>
      </rPr>
      <t>i</t>
    </r>
    <r>
      <rPr>
        <sz val="11"/>
        <rFont val="Arial"/>
        <family val="2"/>
      </rPr>
      <t xml:space="preserve"> [= √((4 x Q</t>
    </r>
    <r>
      <rPr>
        <vertAlign val="subscript"/>
        <sz val="11"/>
        <rFont val="Arial"/>
        <family val="2"/>
      </rPr>
      <t>fg</t>
    </r>
    <r>
      <rPr>
        <sz val="11"/>
        <rFont val="Arial"/>
        <family val="2"/>
      </rPr>
      <t>)/(π x 3600 x V))]</t>
    </r>
  </si>
  <si>
    <r>
      <t>Stack draft is given by, S</t>
    </r>
    <r>
      <rPr>
        <vertAlign val="subscript"/>
        <sz val="11"/>
        <rFont val="Arial"/>
        <family val="2"/>
      </rPr>
      <t>D</t>
    </r>
    <r>
      <rPr>
        <sz val="11"/>
        <rFont val="Arial"/>
        <family val="2"/>
      </rPr>
      <t xml:space="preserve"> = (H/5.2) x (1/v</t>
    </r>
    <r>
      <rPr>
        <vertAlign val="subscript"/>
        <sz val="11"/>
        <rFont val="Arial"/>
        <family val="2"/>
      </rPr>
      <t>a</t>
    </r>
    <r>
      <rPr>
        <sz val="11"/>
        <rFont val="Arial"/>
        <family val="2"/>
      </rPr>
      <t xml:space="preserve"> - 1/v</t>
    </r>
    <r>
      <rPr>
        <vertAlign val="subscript"/>
        <sz val="11"/>
        <rFont val="Arial"/>
        <family val="2"/>
      </rPr>
      <t>g</t>
    </r>
    <r>
      <rPr>
        <sz val="11"/>
        <rFont val="Arial"/>
        <family val="2"/>
      </rPr>
      <t>),</t>
    </r>
  </si>
  <si>
    <r>
      <t>in of H</t>
    </r>
    <r>
      <rPr>
        <vertAlign val="subscript"/>
        <sz val="11"/>
        <rFont val="Arial"/>
        <family val="2"/>
      </rPr>
      <t>2</t>
    </r>
    <r>
      <rPr>
        <sz val="11"/>
        <rFont val="Arial"/>
        <family val="2"/>
      </rPr>
      <t>O</t>
    </r>
  </si>
  <si>
    <r>
      <t>Stack loss is given by, S</t>
    </r>
    <r>
      <rPr>
        <vertAlign val="subscript"/>
        <sz val="11"/>
        <rFont val="Arial"/>
        <family val="2"/>
      </rPr>
      <t>L</t>
    </r>
    <r>
      <rPr>
        <sz val="11"/>
        <rFont val="Arial"/>
        <family val="2"/>
      </rPr>
      <t xml:space="preserve"> = (2.76/B) x (T</t>
    </r>
    <r>
      <rPr>
        <vertAlign val="subscript"/>
        <sz val="11"/>
        <rFont val="Arial"/>
        <family val="2"/>
      </rPr>
      <t>g</t>
    </r>
    <r>
      <rPr>
        <sz val="11"/>
        <rFont val="Arial"/>
        <family val="2"/>
      </rPr>
      <t>/D</t>
    </r>
    <r>
      <rPr>
        <vertAlign val="subscript"/>
        <sz val="11"/>
        <rFont val="Arial"/>
        <family val="2"/>
      </rPr>
      <t>i</t>
    </r>
    <r>
      <rPr>
        <vertAlign val="superscript"/>
        <sz val="11"/>
        <rFont val="Arial"/>
        <family val="2"/>
      </rPr>
      <t>4</t>
    </r>
    <r>
      <rPr>
        <sz val="11"/>
        <rFont val="Arial"/>
        <family val="2"/>
      </rPr>
      <t>) x (m/10</t>
    </r>
    <r>
      <rPr>
        <vertAlign val="superscript"/>
        <sz val="11"/>
        <rFont val="Arial"/>
        <family val="2"/>
      </rPr>
      <t>5</t>
    </r>
    <r>
      <rPr>
        <sz val="11"/>
        <rFont val="Arial"/>
        <family val="2"/>
      </rPr>
      <t>)</t>
    </r>
    <r>
      <rPr>
        <vertAlign val="superscript"/>
        <sz val="11"/>
        <rFont val="Arial"/>
        <family val="2"/>
      </rPr>
      <t>2</t>
    </r>
    <r>
      <rPr>
        <sz val="11"/>
        <rFont val="Arial"/>
        <family val="2"/>
      </rPr>
      <t xml:space="preserve"> x (f x H/D</t>
    </r>
    <r>
      <rPr>
        <vertAlign val="subscript"/>
        <sz val="11"/>
        <rFont val="Arial"/>
        <family val="2"/>
      </rPr>
      <t>i</t>
    </r>
    <r>
      <rPr>
        <sz val="11"/>
        <rFont val="Arial"/>
        <family val="2"/>
      </rPr>
      <t xml:space="preserve"> + 1), in of H</t>
    </r>
    <r>
      <rPr>
        <vertAlign val="subscript"/>
        <sz val="11"/>
        <rFont val="Arial"/>
        <family val="2"/>
      </rPr>
      <t>2</t>
    </r>
    <r>
      <rPr>
        <sz val="11"/>
        <rFont val="Arial"/>
        <family val="2"/>
      </rPr>
      <t>O</t>
    </r>
  </si>
  <si>
    <r>
      <t>g</t>
    </r>
    <r>
      <rPr>
        <vertAlign val="subscript"/>
        <sz val="11"/>
        <rFont val="Arial"/>
        <family val="2"/>
      </rPr>
      <t>c</t>
    </r>
  </si>
  <si>
    <r>
      <t>v</t>
    </r>
    <r>
      <rPr>
        <vertAlign val="subscript"/>
        <sz val="11"/>
        <rFont val="Arial"/>
        <family val="2"/>
      </rPr>
      <t>a</t>
    </r>
    <r>
      <rPr>
        <sz val="11"/>
        <rFont val="Arial"/>
        <family val="2"/>
      </rPr>
      <t xml:space="preserve"> </t>
    </r>
  </si>
  <si>
    <r>
      <t>v</t>
    </r>
    <r>
      <rPr>
        <vertAlign val="subscript"/>
        <sz val="11"/>
        <rFont val="Arial"/>
        <family val="2"/>
      </rPr>
      <t>g</t>
    </r>
    <r>
      <rPr>
        <sz val="11"/>
        <rFont val="Book Antiqua"/>
        <family val="1"/>
      </rPr>
      <t/>
    </r>
  </si>
  <si>
    <r>
      <t>T</t>
    </r>
    <r>
      <rPr>
        <vertAlign val="subscript"/>
        <sz val="11"/>
        <rFont val="Arial"/>
        <family val="2"/>
      </rPr>
      <t>g</t>
    </r>
  </si>
  <si>
    <r>
      <t>D</t>
    </r>
    <r>
      <rPr>
        <vertAlign val="subscript"/>
        <sz val="11"/>
        <rFont val="Arial"/>
        <family val="2"/>
      </rPr>
      <t>i</t>
    </r>
  </si>
  <si>
    <r>
      <t>a.</t>
    </r>
    <r>
      <rPr>
        <sz val="11"/>
        <rFont val="Arial"/>
        <family val="2"/>
      </rPr>
      <t xml:space="preserve"> Stack draft, S</t>
    </r>
    <r>
      <rPr>
        <vertAlign val="subscript"/>
        <sz val="11"/>
        <rFont val="Arial"/>
        <family val="2"/>
      </rPr>
      <t>D</t>
    </r>
    <r>
      <rPr>
        <sz val="11"/>
        <rFont val="Arial"/>
        <family val="2"/>
      </rPr>
      <t xml:space="preserve"> (in of H</t>
    </r>
    <r>
      <rPr>
        <vertAlign val="subscript"/>
        <sz val="11"/>
        <rFont val="Arial"/>
        <family val="2"/>
      </rPr>
      <t>2</t>
    </r>
    <r>
      <rPr>
        <sz val="11"/>
        <rFont val="Arial"/>
        <family val="2"/>
      </rPr>
      <t>O)</t>
    </r>
  </si>
  <si>
    <r>
      <t>Reynolds no., Re [=3600xVxD</t>
    </r>
    <r>
      <rPr>
        <vertAlign val="subscript"/>
        <sz val="11"/>
        <rFont val="Arial"/>
        <family val="2"/>
      </rPr>
      <t>i</t>
    </r>
    <r>
      <rPr>
        <sz val="11"/>
        <rFont val="Arial"/>
        <family val="2"/>
      </rPr>
      <t>/(v</t>
    </r>
    <r>
      <rPr>
        <vertAlign val="subscript"/>
        <sz val="11"/>
        <rFont val="Arial"/>
        <family val="2"/>
      </rPr>
      <t>g</t>
    </r>
    <r>
      <rPr>
        <sz val="11"/>
        <rFont val="Arial"/>
        <family val="2"/>
      </rPr>
      <t>xμ)]</t>
    </r>
  </si>
  <si>
    <r>
      <t>b.</t>
    </r>
    <r>
      <rPr>
        <sz val="11"/>
        <rFont val="Arial"/>
        <family val="2"/>
      </rPr>
      <t xml:space="preserve"> Stack loss, S</t>
    </r>
    <r>
      <rPr>
        <vertAlign val="subscript"/>
        <sz val="11"/>
        <rFont val="Arial"/>
        <family val="2"/>
      </rPr>
      <t>L</t>
    </r>
    <r>
      <rPr>
        <sz val="11"/>
        <rFont val="Arial"/>
        <family val="2"/>
      </rPr>
      <t xml:space="preserve"> (in of H</t>
    </r>
    <r>
      <rPr>
        <vertAlign val="subscript"/>
        <sz val="11"/>
        <rFont val="Arial"/>
        <family val="2"/>
      </rPr>
      <t>2</t>
    </r>
    <r>
      <rPr>
        <sz val="11"/>
        <rFont val="Arial"/>
        <family val="2"/>
      </rPr>
      <t>O)</t>
    </r>
  </si>
  <si>
    <r>
      <t>Net stack draft (a  - b), in of H</t>
    </r>
    <r>
      <rPr>
        <vertAlign val="subscript"/>
        <sz val="11"/>
        <rFont val="Arial"/>
        <family val="2"/>
      </rPr>
      <t>2</t>
    </r>
    <r>
      <rPr>
        <sz val="11"/>
        <rFont val="Arial"/>
        <family val="2"/>
      </rPr>
      <t>O</t>
    </r>
  </si>
  <si>
    <t>Drg. / Doc. No. : S21001- TS01 - 05HNC- 227202 (CALC)</t>
  </si>
  <si>
    <t>Gore Doc. No.:  RPDU5.PG.030CALC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</si>
</sst>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0.0"/>
    <numFmt numFmtId="166" formatCode="0.0%"/>
    <numFmt numFmtId="167" formatCode="[$-409]d\-mmm\-yy;@"/>
    <numFmt numFmtId="168" formatCode="0.000000000000"/>
    <numFmt numFmtId="169" formatCode="0.0E+00"/>
  </numFmts>
  <fonts count="40">
    <font>
      <sz val="11"/>
      <color theme="1"/>
      <name val="Calibri"/>
      <family val="2"/>
      <scheme val="minor"/>
    </font>
    <font>
      <b/>
      <sz val="12"/>
      <name val="Book Antiqua"/>
      <family val="1"/>
    </font>
    <font>
      <sz val="10"/>
      <color theme="1"/>
      <name val="Calibri"/>
      <family val="2"/>
      <scheme val="minor"/>
    </font>
    <font>
      <b/>
      <sz val="10"/>
      <name val="Book Antiqua"/>
      <family val="1"/>
    </font>
    <font>
      <sz val="10"/>
      <name val="Book Antiqua"/>
      <family val="1"/>
    </font>
    <font>
      <b/>
      <sz val="11"/>
      <name val="Book Antiqua"/>
      <family val="1"/>
    </font>
    <font>
      <sz val="11"/>
      <name val="Book Antiqua"/>
      <family val="1"/>
    </font>
    <font>
      <sz val="11"/>
      <color rgb="FFFF0000"/>
      <name val="Book Antiqua"/>
      <family val="1"/>
    </font>
    <font>
      <sz val="10"/>
      <name val="Arial"/>
      <family val="2"/>
    </font>
    <font>
      <b/>
      <sz val="12"/>
      <name val="Arial"/>
      <family val="2"/>
    </font>
    <font>
      <sz val="11"/>
      <color theme="1"/>
      <name val="Arial"/>
      <family val="2"/>
    </font>
    <font>
      <b/>
      <sz val="11"/>
      <name val="Arial"/>
      <family val="2"/>
    </font>
    <font>
      <sz val="11"/>
      <name val="Arial"/>
      <family val="2"/>
    </font>
    <font>
      <b/>
      <sz val="11"/>
      <color theme="1"/>
      <name val="Arial"/>
      <family val="2"/>
    </font>
    <font>
      <sz val="9"/>
      <name val="Arial"/>
      <family val="2"/>
    </font>
    <font>
      <sz val="10"/>
      <name val="MS Sans Serif"/>
      <family val="2"/>
    </font>
    <font>
      <sz val="8"/>
      <name val="Calibri"/>
      <family val="2"/>
      <scheme val="minor"/>
    </font>
    <font>
      <sz val="10"/>
      <name val="Calibri"/>
      <family val="2"/>
      <scheme val="minor"/>
    </font>
    <font>
      <sz val="11"/>
      <name val="Calibri"/>
      <family val="2"/>
      <scheme val="minor"/>
    </font>
    <font>
      <b/>
      <sz val="11"/>
      <name val="Calibri"/>
      <family val="2"/>
      <scheme val="minor"/>
    </font>
    <font>
      <b/>
      <sz val="12"/>
      <name val="Calibri"/>
      <family val="2"/>
      <scheme val="minor"/>
    </font>
    <font>
      <b/>
      <vertAlign val="superscript"/>
      <sz val="12"/>
      <name val="Calibri (Body)"/>
    </font>
    <font>
      <b/>
      <sz val="12"/>
      <name val="Calibri"/>
      <family val="2"/>
    </font>
    <font>
      <b/>
      <vertAlign val="subscript"/>
      <sz val="12"/>
      <name val="Calibri (Body)"/>
    </font>
    <font>
      <sz val="11"/>
      <color rgb="FF011893"/>
      <name val="Calibri"/>
      <family val="2"/>
      <scheme val="minor"/>
    </font>
    <font>
      <sz val="11"/>
      <color theme="2" tint="-0.499984740745262"/>
      <name val="Calibri"/>
      <family val="2"/>
      <scheme val="minor"/>
    </font>
    <font>
      <sz val="16"/>
      <name val="Calibri"/>
      <family val="2"/>
    </font>
    <font>
      <sz val="11"/>
      <name val="Stencil"/>
      <family val="5"/>
    </font>
    <font>
      <sz val="10.5"/>
      <name val="Calibri"/>
      <family val="2"/>
      <scheme val="minor"/>
    </font>
    <font>
      <vertAlign val="superscript"/>
      <sz val="11"/>
      <name val="Calibri (Body)"/>
    </font>
    <font>
      <sz val="11"/>
      <name val="Calibri"/>
      <family val="2"/>
    </font>
    <font>
      <vertAlign val="subscript"/>
      <sz val="11"/>
      <name val="Calibri (Body)"/>
    </font>
    <font>
      <sz val="9"/>
      <name val="Calibri"/>
      <family val="2"/>
      <scheme val="minor"/>
    </font>
    <font>
      <sz val="7"/>
      <name val="Calibri"/>
      <family val="2"/>
      <scheme val="minor"/>
    </font>
    <font>
      <sz val="6"/>
      <name val="Calibri"/>
      <family val="2"/>
      <scheme val="minor"/>
    </font>
    <font>
      <vertAlign val="superscript"/>
      <sz val="10"/>
      <name val="Arial"/>
      <family val="2"/>
    </font>
    <font>
      <b/>
      <u/>
      <sz val="11"/>
      <name val="Arial"/>
      <family val="2"/>
    </font>
    <font>
      <vertAlign val="superscript"/>
      <sz val="11"/>
      <name val="Arial"/>
      <family val="2"/>
    </font>
    <font>
      <vertAlign val="subscript"/>
      <sz val="11"/>
      <name val="Arial"/>
      <family val="2"/>
    </font>
    <font>
      <sz val="11"/>
      <color indexed="10"/>
      <name val="Arial"/>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s>
  <cellStyleXfs count="3">
    <xf numFmtId="0" fontId="0" fillId="0" borderId="0"/>
    <xf numFmtId="0" fontId="15" fillId="0" borderId="0"/>
    <xf numFmtId="0" fontId="8" fillId="0" borderId="0"/>
  </cellStyleXfs>
  <cellXfs count="348">
    <xf numFmtId="0" fontId="0" fillId="0" borderId="0" xfId="0"/>
    <xf numFmtId="0" fontId="1" fillId="0" borderId="0" xfId="0" applyFont="1"/>
    <xf numFmtId="0" fontId="0" fillId="0" borderId="0" xfId="0" applyFill="1"/>
    <xf numFmtId="0" fontId="3" fillId="0" borderId="0" xfId="0" applyFont="1"/>
    <xf numFmtId="0" fontId="4" fillId="0" borderId="0" xfId="0" applyFont="1" applyAlignment="1">
      <alignment horizontal="left" textRotation="90"/>
    </xf>
    <xf numFmtId="0" fontId="5" fillId="0" borderId="0" xfId="0" applyFont="1"/>
    <xf numFmtId="0" fontId="6" fillId="0" borderId="0" xfId="0" applyFont="1"/>
    <xf numFmtId="0" fontId="7" fillId="0" borderId="0" xfId="0" applyFont="1"/>
    <xf numFmtId="0" fontId="6" fillId="0" borderId="0" xfId="0" applyFont="1" applyBorder="1" applyAlignment="1">
      <alignment horizontal="center" vertical="center" wrapText="1"/>
    </xf>
    <xf numFmtId="2" fontId="6" fillId="0" borderId="0" xfId="0" applyNumberFormat="1" applyFont="1" applyBorder="1" applyAlignment="1">
      <alignment horizontal="center" vertical="center" wrapText="1"/>
    </xf>
    <xf numFmtId="0" fontId="2" fillId="0" borderId="0" xfId="0" applyFont="1"/>
    <xf numFmtId="0" fontId="0" fillId="0" borderId="0" xfId="0" applyBorder="1"/>
    <xf numFmtId="0" fontId="6" fillId="0" borderId="0" xfId="0" applyFont="1" applyBorder="1" applyAlignment="1">
      <alignment vertical="center"/>
    </xf>
    <xf numFmtId="0" fontId="8" fillId="0" borderId="0" xfId="0" applyFont="1"/>
    <xf numFmtId="164" fontId="0" fillId="0" borderId="0" xfId="0" applyNumberFormat="1" applyBorder="1" applyAlignment="1">
      <alignment horizontal="center"/>
    </xf>
    <xf numFmtId="0" fontId="0" fillId="0" borderId="0" xfId="0" applyBorder="1" applyAlignment="1">
      <alignment horizontal="center"/>
    </xf>
    <xf numFmtId="0" fontId="6" fillId="0" borderId="0" xfId="0" applyFont="1" applyBorder="1" applyAlignment="1">
      <alignment vertical="center" wrapText="1"/>
    </xf>
    <xf numFmtId="0" fontId="0" fillId="0" borderId="0" xfId="0" applyAlignment="1">
      <alignment horizontal="left"/>
    </xf>
    <xf numFmtId="0" fontId="8" fillId="0" borderId="0" xfId="0" applyFont="1" applyFill="1"/>
    <xf numFmtId="0" fontId="8" fillId="0" borderId="0" xfId="0" applyFont="1" applyBorder="1"/>
    <xf numFmtId="0" fontId="9" fillId="0" borderId="0" xfId="0" applyFont="1"/>
    <xf numFmtId="0" fontId="10" fillId="0" borderId="0" xfId="0" applyFont="1" applyAlignment="1">
      <alignment horizontal="center"/>
    </xf>
    <xf numFmtId="0" fontId="10" fillId="0" borderId="0" xfId="0" applyFont="1"/>
    <xf numFmtId="0" fontId="8" fillId="0" borderId="0" xfId="0" applyFont="1" applyAlignment="1">
      <alignment vertical="center" textRotation="90"/>
    </xf>
    <xf numFmtId="0" fontId="8" fillId="0" borderId="0" xfId="0" applyFont="1" applyAlignment="1">
      <alignment horizontal="left" textRotation="90"/>
    </xf>
    <xf numFmtId="0" fontId="8" fillId="0" borderId="0" xfId="0" applyFont="1" applyAlignment="1"/>
    <xf numFmtId="0" fontId="11" fillId="0" borderId="0" xfId="0" applyFont="1"/>
    <xf numFmtId="0" fontId="12" fillId="0" borderId="1" xfId="0" applyFont="1" applyBorder="1" applyAlignment="1">
      <alignment horizontal="center"/>
    </xf>
    <xf numFmtId="2" fontId="12" fillId="0" borderId="1" xfId="0" applyNumberFormat="1" applyFont="1" applyBorder="1" applyAlignment="1">
      <alignment horizontal="center"/>
    </xf>
    <xf numFmtId="1" fontId="12" fillId="0" borderId="1" xfId="0" applyNumberFormat="1" applyFont="1" applyBorder="1" applyAlignment="1">
      <alignment horizontal="center"/>
    </xf>
    <xf numFmtId="0" fontId="12" fillId="0" borderId="1" xfId="0" applyFont="1" applyBorder="1" applyAlignment="1">
      <alignment vertical="center" wrapText="1"/>
    </xf>
    <xf numFmtId="0" fontId="10" fillId="0" borderId="1" xfId="0" applyFont="1" applyBorder="1" applyAlignment="1">
      <alignment horizontal="center"/>
    </xf>
    <xf numFmtId="2" fontId="10" fillId="0" borderId="1" xfId="0" applyNumberFormat="1" applyFont="1" applyBorder="1" applyAlignment="1">
      <alignment horizontal="center"/>
    </xf>
    <xf numFmtId="0" fontId="10" fillId="0" borderId="1" xfId="0" applyFont="1" applyFill="1" applyBorder="1" applyAlignment="1">
      <alignment horizontal="center"/>
    </xf>
    <xf numFmtId="0" fontId="10" fillId="0" borderId="0" xfId="0" applyFont="1" applyBorder="1" applyAlignment="1">
      <alignment horizontal="center"/>
    </xf>
    <xf numFmtId="0" fontId="10" fillId="0" borderId="0" xfId="0" applyFont="1" applyBorder="1" applyAlignment="1"/>
    <xf numFmtId="0" fontId="10" fillId="0" borderId="4" xfId="0" applyFont="1" applyBorder="1" applyAlignment="1">
      <alignment horizontal="center"/>
    </xf>
    <xf numFmtId="0" fontId="10" fillId="0" borderId="0" xfId="0" applyFont="1" applyBorder="1"/>
    <xf numFmtId="0" fontId="12" fillId="0" borderId="0" xfId="0" applyFont="1"/>
    <xf numFmtId="2" fontId="10" fillId="0" borderId="0" xfId="0" applyNumberFormat="1" applyFont="1"/>
    <xf numFmtId="165" fontId="10" fillId="0" borderId="0" xfId="0" applyNumberFormat="1" applyFont="1"/>
    <xf numFmtId="0" fontId="10" fillId="0" borderId="0" xfId="0" applyFont="1" applyFill="1"/>
    <xf numFmtId="0" fontId="12" fillId="0" borderId="1" xfId="0" applyFont="1" applyBorder="1"/>
    <xf numFmtId="0" fontId="10" fillId="0" borderId="1" xfId="0" applyFont="1" applyBorder="1"/>
    <xf numFmtId="0" fontId="12" fillId="0" borderId="1" xfId="0" applyFont="1" applyBorder="1" applyAlignment="1">
      <alignment vertical="center"/>
    </xf>
    <xf numFmtId="0" fontId="10" fillId="0" borderId="1" xfId="0" applyFont="1" applyFill="1" applyBorder="1"/>
    <xf numFmtId="165" fontId="10" fillId="0" borderId="1" xfId="0" applyNumberFormat="1" applyFont="1" applyBorder="1" applyAlignment="1">
      <alignment horizontal="center"/>
    </xf>
    <xf numFmtId="164" fontId="12" fillId="0" borderId="0" xfId="0" applyNumberFormat="1" applyFont="1"/>
    <xf numFmtId="165" fontId="10" fillId="0" borderId="0" xfId="0" applyNumberFormat="1" applyFont="1" applyFill="1"/>
    <xf numFmtId="0" fontId="10" fillId="0" borderId="1" xfId="0" applyFont="1" applyFill="1" applyBorder="1" applyAlignment="1">
      <alignment horizontal="center"/>
    </xf>
    <xf numFmtId="2" fontId="10" fillId="0" borderId="1" xfId="0" applyNumberFormat="1" applyFont="1" applyFill="1" applyBorder="1" applyAlignment="1">
      <alignment horizontal="center"/>
    </xf>
    <xf numFmtId="2" fontId="12" fillId="0" borderId="1" xfId="0" applyNumberFormat="1" applyFont="1" applyFill="1" applyBorder="1" applyAlignment="1">
      <alignment horizontal="center"/>
    </xf>
    <xf numFmtId="1" fontId="12" fillId="0" borderId="1" xfId="0" applyNumberFormat="1" applyFont="1" applyFill="1" applyBorder="1" applyAlignment="1">
      <alignment horizontal="center"/>
    </xf>
    <xf numFmtId="0" fontId="12" fillId="0" borderId="1" xfId="0" applyFont="1" applyFill="1" applyBorder="1" applyAlignment="1">
      <alignment horizontal="center"/>
    </xf>
    <xf numFmtId="165" fontId="10" fillId="0" borderId="1" xfId="0" applyNumberFormat="1" applyFont="1" applyFill="1" applyBorder="1" applyAlignment="1">
      <alignment horizontal="center"/>
    </xf>
    <xf numFmtId="0" fontId="8" fillId="0" borderId="0" xfId="0" applyFont="1" applyFill="1" applyAlignment="1"/>
    <xf numFmtId="0" fontId="10" fillId="0" borderId="3" xfId="0" applyFont="1" applyBorder="1" applyAlignment="1"/>
    <xf numFmtId="0" fontId="10" fillId="0" borderId="1" xfId="0" applyFont="1" applyBorder="1" applyAlignment="1"/>
    <xf numFmtId="0" fontId="10" fillId="2" borderId="1" xfId="0" applyFont="1" applyFill="1" applyBorder="1"/>
    <xf numFmtId="0" fontId="12" fillId="0" borderId="1" xfId="0" applyFont="1" applyBorder="1"/>
    <xf numFmtId="0" fontId="12" fillId="0" borderId="0" xfId="0" applyFont="1" applyFill="1"/>
    <xf numFmtId="9" fontId="10" fillId="0" borderId="0" xfId="0" applyNumberFormat="1" applyFont="1" applyFill="1"/>
    <xf numFmtId="0" fontId="10" fillId="0" borderId="1" xfId="0" applyFont="1" applyBorder="1" applyAlignment="1">
      <alignment horizontal="center"/>
    </xf>
    <xf numFmtId="0" fontId="10" fillId="0" borderId="4" xfId="0" applyFont="1" applyBorder="1" applyAlignment="1">
      <alignment horizontal="center"/>
    </xf>
    <xf numFmtId="0" fontId="12" fillId="0" borderId="1" xfId="0" applyFont="1" applyBorder="1" applyAlignment="1">
      <alignment vertical="center" wrapText="1"/>
    </xf>
    <xf numFmtId="2" fontId="10" fillId="0" borderId="1" xfId="0" applyNumberFormat="1" applyFont="1" applyFill="1" applyBorder="1" applyAlignment="1">
      <alignment horizontal="center"/>
    </xf>
    <xf numFmtId="0" fontId="0" fillId="0" borderId="0" xfId="0" applyBorder="1" applyAlignment="1">
      <alignment horizontal="center"/>
    </xf>
    <xf numFmtId="0" fontId="12" fillId="0" borderId="1" xfId="0" applyFont="1" applyBorder="1"/>
    <xf numFmtId="2" fontId="10" fillId="0" borderId="1" xfId="0" applyNumberFormat="1" applyFont="1" applyBorder="1" applyAlignment="1">
      <alignment horizontal="center"/>
    </xf>
    <xf numFmtId="0" fontId="12" fillId="0" borderId="1" xfId="0" applyFont="1" applyBorder="1" applyAlignment="1">
      <alignment horizontal="center"/>
    </xf>
    <xf numFmtId="0" fontId="18" fillId="0" borderId="0" xfId="1" applyFont="1"/>
    <xf numFmtId="0" fontId="18" fillId="0" borderId="0" xfId="1" applyFont="1" applyAlignment="1">
      <alignment vertical="center"/>
    </xf>
    <xf numFmtId="0" fontId="19" fillId="0" borderId="0" xfId="1" applyFont="1" applyAlignment="1">
      <alignment vertical="center"/>
    </xf>
    <xf numFmtId="0" fontId="28" fillId="0" borderId="0" xfId="1" applyFont="1" applyAlignment="1">
      <alignment vertical="center"/>
    </xf>
    <xf numFmtId="0" fontId="17" fillId="0" borderId="23" xfId="1" applyFont="1" applyBorder="1" applyAlignment="1">
      <alignment horizontal="centerContinuous" vertical="center"/>
    </xf>
    <xf numFmtId="0" fontId="17" fillId="0" borderId="10" xfId="1" applyFont="1" applyBorder="1" applyAlignment="1">
      <alignment horizontal="centerContinuous" vertical="center"/>
    </xf>
    <xf numFmtId="0" fontId="17" fillId="0" borderId="9" xfId="1" applyFont="1" applyBorder="1" applyAlignment="1">
      <alignment horizontal="centerContinuous" vertical="center"/>
    </xf>
    <xf numFmtId="14" fontId="17" fillId="0" borderId="12" xfId="1" applyNumberFormat="1" applyFont="1" applyBorder="1" applyAlignment="1">
      <alignment horizontal="centerContinuous" vertical="center"/>
    </xf>
    <xf numFmtId="0" fontId="17" fillId="0" borderId="12" xfId="1" applyFont="1" applyBorder="1" applyAlignment="1">
      <alignment horizontal="centerContinuous" vertical="center"/>
    </xf>
    <xf numFmtId="0" fontId="17" fillId="0" borderId="2" xfId="1" applyFont="1" applyBorder="1" applyAlignment="1">
      <alignment horizontal="left" vertical="center"/>
    </xf>
    <xf numFmtId="0" fontId="17" fillId="0" borderId="4" xfId="1" applyFont="1" applyBorder="1" applyAlignment="1">
      <alignment horizontal="left" vertical="center"/>
    </xf>
    <xf numFmtId="0" fontId="17" fillId="0" borderId="4" xfId="1" applyFont="1" applyBorder="1" applyAlignment="1">
      <alignment vertical="center"/>
    </xf>
    <xf numFmtId="0" fontId="17" fillId="0" borderId="4" xfId="1" applyFont="1" applyBorder="1" applyAlignment="1">
      <alignment horizontal="centerContinuous" vertical="center"/>
    </xf>
    <xf numFmtId="0" fontId="17" fillId="0" borderId="3" xfId="1" applyFont="1" applyBorder="1" applyAlignment="1">
      <alignment horizontal="left" vertical="center"/>
    </xf>
    <xf numFmtId="0" fontId="17" fillId="0" borderId="0" xfId="1" applyFont="1" applyAlignment="1">
      <alignment vertical="center"/>
    </xf>
    <xf numFmtId="0" fontId="17" fillId="0" borderId="2" xfId="1" applyFont="1" applyBorder="1" applyAlignment="1">
      <alignment vertical="center"/>
    </xf>
    <xf numFmtId="0" fontId="32" fillId="0" borderId="2" xfId="1" quotePrefix="1" applyFont="1" applyBorder="1" applyAlignment="1">
      <alignment vertical="center"/>
    </xf>
    <xf numFmtId="0" fontId="32" fillId="0" borderId="4" xfId="1" quotePrefix="1" applyFont="1" applyBorder="1" applyAlignment="1">
      <alignment vertical="center"/>
    </xf>
    <xf numFmtId="0" fontId="34" fillId="0" borderId="0" xfId="1" applyFont="1" applyAlignment="1">
      <alignment vertical="center"/>
    </xf>
    <xf numFmtId="0" fontId="18" fillId="0" borderId="0" xfId="1" applyFont="1" applyAlignment="1">
      <alignment horizontal="centerContinuous"/>
    </xf>
    <xf numFmtId="0" fontId="19" fillId="0" borderId="0" xfId="2" applyFont="1" applyAlignment="1">
      <alignment horizontal="left" vertical="center"/>
    </xf>
    <xf numFmtId="0" fontId="10" fillId="0" borderId="9" xfId="0" applyFont="1" applyBorder="1" applyAlignment="1">
      <alignment horizontal="center" vertical="center"/>
    </xf>
    <xf numFmtId="0" fontId="10" fillId="0" borderId="12" xfId="0" applyFont="1" applyBorder="1" applyAlignment="1">
      <alignment horizontal="center" vertical="center"/>
    </xf>
    <xf numFmtId="0" fontId="10" fillId="0" borderId="12" xfId="0" applyFont="1" applyBorder="1" applyAlignment="1">
      <alignment vertical="center"/>
    </xf>
    <xf numFmtId="0" fontId="10" fillId="0" borderId="12" xfId="0" applyFont="1" applyBorder="1" applyAlignment="1">
      <alignment vertical="center" wrapText="1"/>
    </xf>
    <xf numFmtId="0" fontId="10" fillId="0" borderId="10" xfId="0" applyFont="1" applyBorder="1" applyAlignment="1">
      <alignment vertical="center" wrapText="1"/>
    </xf>
    <xf numFmtId="0" fontId="10" fillId="0" borderId="0" xfId="0" applyFont="1" applyAlignment="1">
      <alignment vertical="center" wrapText="1"/>
    </xf>
    <xf numFmtId="0" fontId="10" fillId="0" borderId="0" xfId="0" applyFont="1" applyAlignment="1">
      <alignment vertical="center"/>
    </xf>
    <xf numFmtId="0" fontId="10" fillId="0" borderId="13" xfId="0" applyFont="1" applyBorder="1" applyAlignment="1">
      <alignment vertical="center"/>
    </xf>
    <xf numFmtId="0" fontId="10" fillId="0" borderId="14" xfId="0" applyFont="1" applyBorder="1" applyAlignment="1">
      <alignment vertical="center"/>
    </xf>
    <xf numFmtId="0" fontId="36" fillId="0" borderId="13" xfId="0" applyFont="1" applyBorder="1" applyAlignment="1">
      <alignment horizontal="left" vertical="center" indent="1"/>
    </xf>
    <xf numFmtId="0" fontId="12" fillId="0" borderId="13" xfId="0" applyFont="1" applyBorder="1" applyAlignment="1">
      <alignment horizontal="left" vertical="center" indent="1"/>
    </xf>
    <xf numFmtId="0" fontId="12" fillId="0" borderId="0" xfId="0" applyFont="1" applyAlignment="1">
      <alignment vertical="center"/>
    </xf>
    <xf numFmtId="0" fontId="12" fillId="0" borderId="0" xfId="0" applyFont="1" applyAlignment="1">
      <alignment horizontal="right" vertical="center"/>
    </xf>
    <xf numFmtId="0" fontId="12" fillId="0" borderId="14" xfId="0" applyFont="1" applyBorder="1" applyAlignment="1">
      <alignment vertical="center"/>
    </xf>
    <xf numFmtId="0" fontId="37" fillId="0" borderId="0" xfId="0" applyFont="1" applyAlignment="1">
      <alignment vertical="center"/>
    </xf>
    <xf numFmtId="168" fontId="12" fillId="0" borderId="0" xfId="0" applyNumberFormat="1" applyFont="1" applyAlignment="1">
      <alignment vertical="center"/>
    </xf>
    <xf numFmtId="0" fontId="39" fillId="0" borderId="0" xfId="0" applyFont="1" applyAlignment="1">
      <alignment horizontal="right" vertical="center"/>
    </xf>
    <xf numFmtId="0" fontId="39" fillId="0" borderId="0" xfId="0" applyFont="1" applyAlignment="1">
      <alignment vertical="center"/>
    </xf>
    <xf numFmtId="164" fontId="39" fillId="0" borderId="0" xfId="0" applyNumberFormat="1" applyFont="1" applyAlignment="1">
      <alignment vertical="center"/>
    </xf>
    <xf numFmtId="0" fontId="11" fillId="0" borderId="0" xfId="0" applyFont="1" applyAlignment="1">
      <alignment vertical="center"/>
    </xf>
    <xf numFmtId="0" fontId="11" fillId="0" borderId="0" xfId="0" applyFont="1" applyAlignment="1">
      <alignment horizontal="right" vertical="center"/>
    </xf>
    <xf numFmtId="1" fontId="11" fillId="0" borderId="0" xfId="0" applyNumberFormat="1" applyFont="1" applyAlignment="1">
      <alignment vertical="center"/>
    </xf>
    <xf numFmtId="0" fontId="12" fillId="0" borderId="0" xfId="0" applyFont="1" applyAlignment="1">
      <alignment horizontal="left" vertical="center" indent="1"/>
    </xf>
    <xf numFmtId="0" fontId="12" fillId="0" borderId="0" xfId="0" applyFont="1" applyAlignment="1">
      <alignment horizontal="left" vertical="center"/>
    </xf>
    <xf numFmtId="165" fontId="12" fillId="0" borderId="0" xfId="0" applyNumberFormat="1" applyFont="1" applyAlignment="1">
      <alignment vertical="center"/>
    </xf>
    <xf numFmtId="165" fontId="11" fillId="0" borderId="0" xfId="0" applyNumberFormat="1" applyFont="1" applyAlignment="1">
      <alignment vertical="center"/>
    </xf>
    <xf numFmtId="0" fontId="11" fillId="0" borderId="14" xfId="0" applyFont="1" applyBorder="1" applyAlignment="1">
      <alignment vertical="center"/>
    </xf>
    <xf numFmtId="2" fontId="12" fillId="0" borderId="0" xfId="0" applyNumberFormat="1" applyFont="1" applyAlignment="1">
      <alignment horizontal="right" vertical="center"/>
    </xf>
    <xf numFmtId="164" fontId="12" fillId="0" borderId="0" xfId="0" applyNumberFormat="1" applyFont="1" applyAlignment="1">
      <alignment vertical="center"/>
    </xf>
    <xf numFmtId="164" fontId="12" fillId="0" borderId="14" xfId="0" applyNumberFormat="1" applyFont="1" applyBorder="1" applyAlignment="1">
      <alignment vertical="center"/>
    </xf>
    <xf numFmtId="164" fontId="12" fillId="0" borderId="0" xfId="0" applyNumberFormat="1" applyFont="1" applyAlignment="1">
      <alignment horizontal="center" vertical="center"/>
    </xf>
    <xf numFmtId="164" fontId="12" fillId="0" borderId="0" xfId="0" applyNumberFormat="1" applyFont="1" applyAlignment="1">
      <alignment horizontal="left" vertical="center"/>
    </xf>
    <xf numFmtId="164" fontId="12" fillId="0" borderId="14" xfId="0" applyNumberFormat="1" applyFont="1" applyBorder="1" applyAlignment="1">
      <alignment horizontal="center" vertical="center"/>
    </xf>
    <xf numFmtId="0" fontId="12" fillId="0" borderId="13" xfId="0" applyFont="1" applyBorder="1" applyAlignment="1">
      <alignment vertical="center"/>
    </xf>
    <xf numFmtId="165" fontId="11" fillId="0" borderId="14" xfId="0" applyNumberFormat="1" applyFont="1" applyBorder="1" applyAlignment="1">
      <alignment vertical="center"/>
    </xf>
    <xf numFmtId="165" fontId="12" fillId="0" borderId="0" xfId="0" applyNumberFormat="1" applyFont="1" applyAlignment="1">
      <alignment horizontal="left" vertical="center"/>
    </xf>
    <xf numFmtId="0" fontId="11" fillId="0" borderId="13" xfId="0" applyFont="1" applyBorder="1" applyAlignment="1">
      <alignment horizontal="left" vertical="center" indent="1"/>
    </xf>
    <xf numFmtId="169" fontId="12" fillId="0" borderId="0" xfId="0" applyNumberFormat="1" applyFont="1" applyAlignment="1">
      <alignment vertical="center"/>
    </xf>
    <xf numFmtId="169" fontId="12" fillId="0" borderId="14" xfId="0" applyNumberFormat="1" applyFont="1" applyBorder="1" applyAlignment="1">
      <alignment vertical="center"/>
    </xf>
    <xf numFmtId="169" fontId="12" fillId="0" borderId="0" xfId="0" applyNumberFormat="1" applyFont="1" applyAlignment="1">
      <alignment horizontal="center" vertical="center"/>
    </xf>
    <xf numFmtId="165" fontId="11" fillId="0" borderId="0" xfId="0" applyNumberFormat="1" applyFont="1" applyAlignment="1">
      <alignment horizontal="center" vertical="center"/>
    </xf>
    <xf numFmtId="0" fontId="12" fillId="0" borderId="15" xfId="0" applyFont="1" applyBorder="1" applyAlignment="1">
      <alignment horizontal="left" vertical="center" indent="1"/>
    </xf>
    <xf numFmtId="0" fontId="12" fillId="0" borderId="18" xfId="0" applyFont="1" applyBorder="1" applyAlignment="1">
      <alignment vertical="center"/>
    </xf>
    <xf numFmtId="165" fontId="12" fillId="0" borderId="18" xfId="0" applyNumberFormat="1" applyFont="1" applyBorder="1" applyAlignment="1">
      <alignment vertical="center"/>
    </xf>
    <xf numFmtId="0" fontId="10" fillId="0" borderId="32" xfId="0" applyFont="1" applyBorder="1" applyAlignment="1">
      <alignment vertical="center"/>
    </xf>
    <xf numFmtId="0" fontId="20" fillId="0" borderId="13" xfId="1" applyFont="1" applyBorder="1" applyAlignment="1">
      <alignment horizontal="center" vertical="center" wrapText="1"/>
    </xf>
    <xf numFmtId="0" fontId="20" fillId="0" borderId="0" xfId="1" applyFont="1" applyAlignment="1">
      <alignment horizontal="center" vertical="center"/>
    </xf>
    <xf numFmtId="0" fontId="20" fillId="0" borderId="14" xfId="1" applyFont="1" applyBorder="1" applyAlignment="1">
      <alignment horizontal="center" vertical="center"/>
    </xf>
    <xf numFmtId="0" fontId="16" fillId="0" borderId="2" xfId="1" applyFont="1" applyBorder="1" applyAlignment="1">
      <alignment vertical="top" wrapText="1"/>
    </xf>
    <xf numFmtId="0" fontId="0" fillId="0" borderId="4" xfId="0" applyBorder="1" applyAlignment="1">
      <alignment vertical="top"/>
    </xf>
    <xf numFmtId="0" fontId="0" fillId="0" borderId="3" xfId="0" applyBorder="1" applyAlignment="1">
      <alignment vertical="top"/>
    </xf>
    <xf numFmtId="0" fontId="17" fillId="0" borderId="2" xfId="1" applyFont="1" applyBorder="1" applyAlignment="1">
      <alignment vertical="top" wrapText="1"/>
    </xf>
    <xf numFmtId="0" fontId="17" fillId="0" borderId="4" xfId="1" applyFont="1" applyBorder="1" applyAlignment="1">
      <alignment vertical="top"/>
    </xf>
    <xf numFmtId="0" fontId="17" fillId="0" borderId="3" xfId="1" applyFont="1" applyBorder="1" applyAlignment="1">
      <alignment vertical="top"/>
    </xf>
    <xf numFmtId="0" fontId="17" fillId="0" borderId="2" xfId="2" applyFont="1" applyBorder="1" applyAlignment="1">
      <alignment horizontal="left" vertical="center" wrapText="1"/>
    </xf>
    <xf numFmtId="0" fontId="17" fillId="0" borderId="4" xfId="2" applyFont="1" applyBorder="1" applyAlignment="1">
      <alignment horizontal="left" vertical="center" wrapText="1"/>
    </xf>
    <xf numFmtId="0" fontId="17" fillId="0" borderId="3" xfId="2" applyFont="1" applyBorder="1" applyAlignment="1">
      <alignment horizontal="left" vertical="center" wrapText="1"/>
    </xf>
    <xf numFmtId="0" fontId="18" fillId="0" borderId="9" xfId="1" applyFont="1"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18" fillId="0" borderId="13" xfId="1" applyFont="1"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19" fillId="0" borderId="13" xfId="1" applyFont="1" applyBorder="1" applyAlignment="1">
      <alignment horizontal="center" vertical="center" wrapText="1"/>
    </xf>
    <xf numFmtId="0" fontId="19" fillId="0" borderId="0" xfId="1" applyFont="1" applyAlignment="1">
      <alignment horizontal="center" vertical="center"/>
    </xf>
    <xf numFmtId="0" fontId="19" fillId="0" borderId="14" xfId="1" applyFont="1" applyBorder="1" applyAlignment="1">
      <alignment horizontal="center" vertical="center"/>
    </xf>
    <xf numFmtId="0" fontId="18" fillId="0" borderId="13" xfId="1" applyFont="1" applyBorder="1" applyAlignment="1">
      <alignment horizontal="center" vertical="center" wrapText="1"/>
    </xf>
    <xf numFmtId="0" fontId="18" fillId="0" borderId="0" xfId="1" applyFont="1" applyAlignment="1">
      <alignment horizontal="center" vertical="center"/>
    </xf>
    <xf numFmtId="0" fontId="18" fillId="0" borderId="14" xfId="1" applyFont="1" applyBorder="1" applyAlignment="1">
      <alignment horizontal="center" vertical="center"/>
    </xf>
    <xf numFmtId="0" fontId="24" fillId="0" borderId="13" xfId="1" applyFont="1" applyBorder="1" applyAlignment="1">
      <alignment horizontal="center" vertical="center" wrapText="1"/>
    </xf>
    <xf numFmtId="0" fontId="25" fillId="0" borderId="13" xfId="1" applyFont="1" applyBorder="1" applyAlignment="1">
      <alignment horizontal="center" vertical="center" wrapText="1"/>
    </xf>
    <xf numFmtId="0" fontId="25" fillId="0" borderId="0" xfId="1" applyFont="1" applyAlignment="1">
      <alignment horizontal="center" vertical="center"/>
    </xf>
    <xf numFmtId="0" fontId="25" fillId="0" borderId="14" xfId="1" applyFont="1" applyBorder="1" applyAlignment="1">
      <alignment horizontal="center" vertical="center"/>
    </xf>
    <xf numFmtId="0" fontId="18" fillId="0" borderId="15" xfId="1" applyFont="1" applyBorder="1" applyAlignment="1">
      <alignment horizontal="center" vertical="center" wrapText="1"/>
    </xf>
    <xf numFmtId="0" fontId="0" fillId="0" borderId="18" xfId="0" applyBorder="1" applyAlignment="1">
      <alignment horizontal="center" vertical="center"/>
    </xf>
    <xf numFmtId="0" fontId="0" fillId="0" borderId="16" xfId="0" applyBorder="1" applyAlignment="1">
      <alignment horizontal="center" vertical="center"/>
    </xf>
    <xf numFmtId="0" fontId="19" fillId="0" borderId="1" xfId="1" applyFont="1" applyBorder="1" applyAlignment="1">
      <alignment horizontal="center" vertical="center"/>
    </xf>
    <xf numFmtId="0" fontId="18" fillId="0" borderId="1" xfId="1" applyFont="1" applyBorder="1" applyAlignment="1">
      <alignment horizontal="center" vertical="center"/>
    </xf>
    <xf numFmtId="0" fontId="18" fillId="2" borderId="1" xfId="1" applyFont="1" applyFill="1" applyBorder="1" applyAlignment="1">
      <alignment horizontal="center" vertical="center"/>
    </xf>
    <xf numFmtId="0" fontId="19" fillId="0" borderId="12" xfId="1" applyFont="1" applyBorder="1" applyAlignment="1">
      <alignment horizontal="center" vertical="center"/>
    </xf>
    <xf numFmtId="49" fontId="28" fillId="0" borderId="1" xfId="1" applyNumberFormat="1" applyFont="1" applyBorder="1" applyAlignment="1">
      <alignment horizontal="center" vertical="center"/>
    </xf>
    <xf numFmtId="0" fontId="28" fillId="0" borderId="1" xfId="1" applyFont="1" applyBorder="1" applyAlignment="1">
      <alignment horizontal="left" vertical="center"/>
    </xf>
    <xf numFmtId="0" fontId="28" fillId="0" borderId="1" xfId="1" applyFont="1" applyBorder="1" applyAlignment="1">
      <alignment horizontal="center" vertical="center"/>
    </xf>
    <xf numFmtId="0" fontId="28" fillId="0" borderId="2" xfId="1" applyFont="1" applyBorder="1" applyAlignment="1">
      <alignment horizontal="center" vertical="center"/>
    </xf>
    <xf numFmtId="0" fontId="28" fillId="0" borderId="4" xfId="1" applyFont="1" applyBorder="1" applyAlignment="1">
      <alignment horizontal="center" vertical="center"/>
    </xf>
    <xf numFmtId="0" fontId="28" fillId="0" borderId="22" xfId="1" applyFont="1" applyBorder="1" applyAlignment="1">
      <alignment horizontal="center" vertical="center"/>
    </xf>
    <xf numFmtId="49" fontId="28" fillId="0" borderId="21" xfId="1" applyNumberFormat="1" applyFont="1" applyBorder="1" applyAlignment="1">
      <alignment horizontal="center" vertical="center"/>
    </xf>
    <xf numFmtId="49" fontId="28" fillId="0" borderId="3" xfId="1" applyNumberFormat="1" applyFont="1" applyBorder="1" applyAlignment="1">
      <alignment horizontal="center" vertical="center"/>
    </xf>
    <xf numFmtId="49" fontId="28" fillId="0" borderId="2" xfId="1" applyNumberFormat="1" applyFont="1" applyBorder="1" applyAlignment="1">
      <alignment horizontal="center" vertical="center"/>
    </xf>
    <xf numFmtId="49" fontId="28" fillId="0" borderId="4" xfId="1" applyNumberFormat="1" applyFont="1" applyBorder="1" applyAlignment="1">
      <alignment horizontal="center" vertical="center"/>
    </xf>
    <xf numFmtId="0" fontId="28" fillId="0" borderId="4" xfId="1" applyFont="1" applyBorder="1" applyAlignment="1">
      <alignment horizontal="left" vertical="center"/>
    </xf>
    <xf numFmtId="0" fontId="28" fillId="0" borderId="3" xfId="1" applyFont="1" applyBorder="1" applyAlignment="1">
      <alignment horizontal="left" vertical="center"/>
    </xf>
    <xf numFmtId="0" fontId="28" fillId="0" borderId="3" xfId="1" applyFont="1" applyBorder="1" applyAlignment="1">
      <alignment horizontal="center" vertical="center"/>
    </xf>
    <xf numFmtId="167" fontId="28" fillId="0" borderId="2" xfId="1" applyNumberFormat="1" applyFont="1" applyBorder="1" applyAlignment="1">
      <alignment horizontal="center" vertical="center"/>
    </xf>
    <xf numFmtId="167" fontId="28" fillId="0" borderId="4" xfId="1" applyNumberFormat="1" applyFont="1" applyBorder="1" applyAlignment="1">
      <alignment horizontal="center" vertical="center"/>
    </xf>
    <xf numFmtId="167" fontId="28" fillId="0" borderId="3" xfId="1" applyNumberFormat="1" applyFont="1" applyBorder="1" applyAlignment="1">
      <alignment horizontal="center" vertical="center"/>
    </xf>
    <xf numFmtId="0" fontId="28" fillId="0" borderId="12" xfId="1" applyFont="1" applyBorder="1" applyAlignment="1">
      <alignment horizontal="left" vertical="center"/>
    </xf>
    <xf numFmtId="0" fontId="28" fillId="0" borderId="10" xfId="1" applyFont="1" applyBorder="1" applyAlignment="1">
      <alignment horizontal="left" vertical="center"/>
    </xf>
    <xf numFmtId="0" fontId="34" fillId="0" borderId="31" xfId="1" applyFont="1" applyBorder="1" applyAlignment="1">
      <alignment horizontal="center" vertical="center" wrapText="1"/>
    </xf>
    <xf numFmtId="0" fontId="34" fillId="0" borderId="24" xfId="1" applyFont="1" applyBorder="1" applyAlignment="1">
      <alignment horizontal="center" vertical="center"/>
    </xf>
    <xf numFmtId="0" fontId="34" fillId="0" borderId="27" xfId="1" applyFont="1" applyBorder="1" applyAlignment="1">
      <alignment horizontal="center" vertical="center"/>
    </xf>
    <xf numFmtId="0" fontId="17" fillId="0" borderId="24" xfId="1" applyFont="1" applyBorder="1" applyAlignment="1">
      <alignment horizontal="center" vertical="center"/>
    </xf>
    <xf numFmtId="0" fontId="17" fillId="0" borderId="25" xfId="1" applyFont="1" applyBorder="1" applyAlignment="1">
      <alignment horizontal="center" vertical="center"/>
    </xf>
    <xf numFmtId="0" fontId="17" fillId="0" borderId="26" xfId="1" applyFont="1" applyBorder="1" applyAlignment="1">
      <alignment horizontal="center" vertical="center"/>
    </xf>
    <xf numFmtId="0" fontId="17" fillId="0" borderId="27" xfId="1" applyFont="1" applyBorder="1" applyAlignment="1">
      <alignment horizontal="center" vertical="center"/>
    </xf>
    <xf numFmtId="0" fontId="18" fillId="0" borderId="9" xfId="1" applyFont="1" applyBorder="1" applyAlignment="1">
      <alignment horizontal="left" vertical="center"/>
    </xf>
    <xf numFmtId="0" fontId="18" fillId="0" borderId="12" xfId="1" applyFont="1" applyBorder="1" applyAlignment="1">
      <alignment horizontal="left" vertical="center"/>
    </xf>
    <xf numFmtId="0" fontId="18" fillId="0" borderId="0" xfId="1" applyFont="1" applyAlignment="1">
      <alignment horizontal="left" vertical="center"/>
    </xf>
    <xf numFmtId="0" fontId="18" fillId="0" borderId="14" xfId="1" applyFont="1" applyBorder="1" applyAlignment="1">
      <alignment horizontal="left" vertical="center"/>
    </xf>
    <xf numFmtId="0" fontId="17" fillId="2" borderId="28" xfId="1" applyFont="1" applyFill="1" applyBorder="1" applyAlignment="1">
      <alignment horizontal="left" vertical="center"/>
    </xf>
    <xf numFmtId="0" fontId="17" fillId="2" borderId="29" xfId="1" applyFont="1" applyFill="1" applyBorder="1" applyAlignment="1">
      <alignment horizontal="left" vertical="center"/>
    </xf>
    <xf numFmtId="0" fontId="17" fillId="2" borderId="30" xfId="1" applyFont="1" applyFill="1" applyBorder="1" applyAlignment="1">
      <alignment horizontal="left" vertical="center"/>
    </xf>
    <xf numFmtId="0" fontId="18" fillId="0" borderId="13" xfId="1" applyFont="1" applyBorder="1" applyAlignment="1">
      <alignment horizontal="left" vertical="center"/>
    </xf>
    <xf numFmtId="0" fontId="17" fillId="2" borderId="2" xfId="1" applyFont="1" applyFill="1" applyBorder="1" applyAlignment="1">
      <alignment horizontal="left" vertical="center"/>
    </xf>
    <xf numFmtId="0" fontId="17" fillId="2" borderId="4" xfId="1" applyFont="1" applyFill="1" applyBorder="1" applyAlignment="1">
      <alignment horizontal="left" vertical="center"/>
    </xf>
    <xf numFmtId="0" fontId="17" fillId="2" borderId="3" xfId="1" applyFont="1" applyFill="1" applyBorder="1" applyAlignment="1">
      <alignment horizontal="left" vertical="center"/>
    </xf>
    <xf numFmtId="0" fontId="17" fillId="0" borderId="4" xfId="1" applyFont="1" applyBorder="1" applyAlignment="1">
      <alignment horizontal="left" vertical="center"/>
    </xf>
    <xf numFmtId="0" fontId="17" fillId="0" borderId="22" xfId="1" applyFont="1" applyBorder="1" applyAlignment="1">
      <alignment horizontal="left" vertical="center"/>
    </xf>
    <xf numFmtId="0" fontId="17" fillId="0" borderId="2" xfId="1" applyFont="1" applyBorder="1" applyAlignment="1">
      <alignment horizontal="left" vertical="center"/>
    </xf>
    <xf numFmtId="0" fontId="17" fillId="0" borderId="3" xfId="1" applyFont="1" applyBorder="1" applyAlignment="1">
      <alignment horizontal="left" vertical="center"/>
    </xf>
    <xf numFmtId="49" fontId="17" fillId="0" borderId="4" xfId="1" applyNumberFormat="1" applyFont="1" applyBorder="1" applyAlignment="1">
      <alignment horizontal="center" vertical="center"/>
    </xf>
    <xf numFmtId="49" fontId="17" fillId="0" borderId="22" xfId="1" applyNumberFormat="1" applyFont="1" applyBorder="1" applyAlignment="1">
      <alignment horizontal="center" vertical="center"/>
    </xf>
    <xf numFmtId="0" fontId="18" fillId="0" borderId="15" xfId="1" applyFont="1" applyBorder="1" applyAlignment="1">
      <alignment horizontal="left" vertical="center"/>
    </xf>
    <xf numFmtId="0" fontId="18" fillId="0" borderId="18" xfId="1" applyFont="1" applyBorder="1" applyAlignment="1">
      <alignment horizontal="left" vertical="center"/>
    </xf>
    <xf numFmtId="0" fontId="18" fillId="0" borderId="16" xfId="1" applyFont="1" applyBorder="1" applyAlignment="1">
      <alignment horizontal="left" vertical="center"/>
    </xf>
    <xf numFmtId="0" fontId="33" fillId="0" borderId="4" xfId="1" applyFont="1" applyBorder="1" applyAlignment="1">
      <alignment horizontal="left" vertical="center"/>
    </xf>
    <xf numFmtId="0" fontId="33" fillId="0" borderId="4" xfId="1" quotePrefix="1" applyFont="1" applyBorder="1" applyAlignment="1">
      <alignment horizontal="left" vertical="center"/>
    </xf>
    <xf numFmtId="0" fontId="33" fillId="0" borderId="22" xfId="1" quotePrefix="1" applyFont="1" applyBorder="1" applyAlignment="1">
      <alignment horizontal="left" vertical="center"/>
    </xf>
    <xf numFmtId="166" fontId="12" fillId="0" borderId="2" xfId="0" applyNumberFormat="1" applyFont="1" applyBorder="1" applyAlignment="1">
      <alignment horizontal="center" vertical="center"/>
    </xf>
    <xf numFmtId="166" fontId="12" fillId="0" borderId="4" xfId="0" applyNumberFormat="1" applyFont="1" applyBorder="1" applyAlignment="1">
      <alignment horizontal="center" vertical="center"/>
    </xf>
    <xf numFmtId="166" fontId="12" fillId="0" borderId="3" xfId="0" applyNumberFormat="1" applyFont="1" applyBorder="1" applyAlignment="1">
      <alignment horizontal="center" vertical="center"/>
    </xf>
    <xf numFmtId="0" fontId="12" fillId="0" borderId="2" xfId="0" applyFont="1" applyBorder="1" applyAlignment="1">
      <alignment horizontal="left"/>
    </xf>
    <xf numFmtId="0" fontId="12" fillId="0" borderId="4" xfId="0" applyFont="1" applyBorder="1" applyAlignment="1">
      <alignment horizontal="left"/>
    </xf>
    <xf numFmtId="0" fontId="12" fillId="0" borderId="3" xfId="0" applyFont="1" applyBorder="1" applyAlignment="1">
      <alignment horizontal="left"/>
    </xf>
    <xf numFmtId="164" fontId="12" fillId="0" borderId="2" xfId="0" applyNumberFormat="1" applyFont="1" applyBorder="1" applyAlignment="1">
      <alignment horizontal="center" vertical="center"/>
    </xf>
    <xf numFmtId="164" fontId="12" fillId="0" borderId="4" xfId="0" applyNumberFormat="1" applyFont="1" applyBorder="1" applyAlignment="1">
      <alignment horizontal="center" vertical="center"/>
    </xf>
    <xf numFmtId="164" fontId="12" fillId="0" borderId="3" xfId="0" applyNumberFormat="1" applyFont="1" applyBorder="1" applyAlignment="1">
      <alignment horizontal="center" vertical="center"/>
    </xf>
    <xf numFmtId="0" fontId="10" fillId="0" borderId="2" xfId="0" applyFont="1" applyFill="1" applyBorder="1" applyAlignment="1">
      <alignment horizontal="center"/>
    </xf>
    <xf numFmtId="0" fontId="10" fillId="0" borderId="3" xfId="0" applyFont="1" applyFill="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xf numFmtId="2" fontId="10" fillId="0" borderId="2" xfId="0" applyNumberFormat="1" applyFont="1" applyFill="1" applyBorder="1" applyAlignment="1">
      <alignment horizontal="center"/>
    </xf>
    <xf numFmtId="2" fontId="10" fillId="0" borderId="4" xfId="0" applyNumberFormat="1" applyFont="1" applyFill="1" applyBorder="1" applyAlignment="1">
      <alignment horizontal="center"/>
    </xf>
    <xf numFmtId="2" fontId="10" fillId="0" borderId="3" xfId="0" applyNumberFormat="1" applyFont="1" applyFill="1" applyBorder="1" applyAlignment="1">
      <alignment horizontal="center"/>
    </xf>
    <xf numFmtId="0" fontId="10" fillId="0" borderId="1" xfId="0" applyFont="1" applyBorder="1" applyAlignment="1">
      <alignment horizontal="center"/>
    </xf>
    <xf numFmtId="0" fontId="12" fillId="0" borderId="2" xfId="0" applyFont="1" applyFill="1" applyBorder="1" applyAlignment="1">
      <alignment horizontal="left"/>
    </xf>
    <xf numFmtId="0" fontId="12" fillId="0" borderId="4" xfId="0" applyFont="1" applyFill="1" applyBorder="1" applyAlignment="1">
      <alignment horizontal="left"/>
    </xf>
    <xf numFmtId="0" fontId="12" fillId="0" borderId="3" xfId="0" applyFont="1" applyFill="1" applyBorder="1" applyAlignment="1">
      <alignment horizontal="left"/>
    </xf>
    <xf numFmtId="0" fontId="12" fillId="0" borderId="1" xfId="0" applyFont="1" applyFill="1" applyBorder="1" applyAlignment="1">
      <alignment horizontal="left"/>
    </xf>
    <xf numFmtId="165" fontId="13" fillId="0" borderId="1" xfId="0" applyNumberFormat="1" applyFont="1" applyFill="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10" fillId="0" borderId="4" xfId="0" applyFont="1" applyFill="1" applyBorder="1" applyAlignment="1">
      <alignment horizontal="center"/>
    </xf>
    <xf numFmtId="2" fontId="12" fillId="0" borderId="2" xfId="0" applyNumberFormat="1" applyFont="1" applyBorder="1" applyAlignment="1">
      <alignment horizontal="center" vertical="center"/>
    </xf>
    <xf numFmtId="2" fontId="12" fillId="0" borderId="4" xfId="0" applyNumberFormat="1" applyFont="1" applyBorder="1" applyAlignment="1">
      <alignment horizontal="center" vertical="center"/>
    </xf>
    <xf numFmtId="2" fontId="12" fillId="0" borderId="3" xfId="0" applyNumberFormat="1" applyFont="1" applyBorder="1" applyAlignment="1">
      <alignment horizontal="center" vertical="center"/>
    </xf>
    <xf numFmtId="2" fontId="12" fillId="0" borderId="2" xfId="0" applyNumberFormat="1" applyFont="1" applyFill="1" applyBorder="1" applyAlignment="1">
      <alignment horizontal="center"/>
    </xf>
    <xf numFmtId="2" fontId="12" fillId="0" borderId="4" xfId="0" applyNumberFormat="1" applyFont="1" applyFill="1" applyBorder="1" applyAlignment="1">
      <alignment horizontal="center"/>
    </xf>
    <xf numFmtId="2" fontId="12" fillId="0" borderId="3" xfId="0" applyNumberFormat="1" applyFont="1" applyFill="1" applyBorder="1" applyAlignment="1">
      <alignment horizontal="center"/>
    </xf>
    <xf numFmtId="0" fontId="10" fillId="0" borderId="4" xfId="0" applyFont="1" applyBorder="1" applyAlignment="1">
      <alignment horizontal="center"/>
    </xf>
    <xf numFmtId="166" fontId="10" fillId="0" borderId="2" xfId="0" applyNumberFormat="1" applyFont="1" applyFill="1" applyBorder="1" applyAlignment="1">
      <alignment horizontal="center"/>
    </xf>
    <xf numFmtId="166" fontId="10" fillId="0" borderId="4" xfId="0" applyNumberFormat="1" applyFont="1" applyFill="1" applyBorder="1" applyAlignment="1">
      <alignment horizontal="center"/>
    </xf>
    <xf numFmtId="166" fontId="10" fillId="0" borderId="3" xfId="0" applyNumberFormat="1" applyFont="1" applyFill="1" applyBorder="1" applyAlignment="1">
      <alignment horizontal="center"/>
    </xf>
    <xf numFmtId="0" fontId="10" fillId="0" borderId="2" xfId="0" applyFont="1" applyBorder="1" applyAlignment="1">
      <alignment horizontal="left"/>
    </xf>
    <xf numFmtId="0" fontId="10" fillId="0" borderId="4" xfId="0" applyFont="1" applyBorder="1" applyAlignment="1">
      <alignment horizontal="left"/>
    </xf>
    <xf numFmtId="0" fontId="10" fillId="0" borderId="3" xfId="0" applyFont="1" applyBorder="1" applyAlignment="1">
      <alignment horizontal="left"/>
    </xf>
    <xf numFmtId="0" fontId="10" fillId="0" borderId="2" xfId="0" applyFont="1" applyBorder="1" applyAlignment="1">
      <alignment horizontal="right"/>
    </xf>
    <xf numFmtId="0" fontId="10" fillId="0" borderId="4" xfId="0" applyFont="1" applyBorder="1" applyAlignment="1">
      <alignment horizontal="right"/>
    </xf>
    <xf numFmtId="0" fontId="10" fillId="0" borderId="3" xfId="0" applyFont="1" applyBorder="1" applyAlignment="1">
      <alignment horizontal="right"/>
    </xf>
    <xf numFmtId="0" fontId="12" fillId="2" borderId="2" xfId="0" applyFont="1" applyFill="1" applyBorder="1" applyAlignment="1">
      <alignment horizontal="left"/>
    </xf>
    <xf numFmtId="0" fontId="12" fillId="2" borderId="4" xfId="0" applyFont="1" applyFill="1" applyBorder="1" applyAlignment="1">
      <alignment horizontal="left"/>
    </xf>
    <xf numFmtId="0" fontId="12" fillId="2" borderId="3" xfId="0" applyFont="1" applyFill="1" applyBorder="1" applyAlignment="1">
      <alignment horizontal="left"/>
    </xf>
    <xf numFmtId="2" fontId="10" fillId="2" borderId="1" xfId="0" applyNumberFormat="1" applyFont="1" applyFill="1" applyBorder="1" applyAlignment="1">
      <alignment horizontal="center"/>
    </xf>
    <xf numFmtId="164" fontId="10" fillId="0" borderId="2" xfId="0" applyNumberFormat="1" applyFont="1" applyFill="1" applyBorder="1" applyAlignment="1">
      <alignment horizontal="center"/>
    </xf>
    <xf numFmtId="164" fontId="10" fillId="0" borderId="4" xfId="0" applyNumberFormat="1" applyFont="1" applyFill="1" applyBorder="1" applyAlignment="1">
      <alignment horizontal="center"/>
    </xf>
    <xf numFmtId="164" fontId="10" fillId="0" borderId="3" xfId="0" applyNumberFormat="1" applyFont="1" applyFill="1" applyBorder="1" applyAlignment="1">
      <alignment horizontal="center"/>
    </xf>
    <xf numFmtId="0" fontId="10" fillId="0" borderId="11"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1" xfId="0" applyFont="1" applyBorder="1" applyAlignment="1">
      <alignment horizontal="center" vertical="center"/>
    </xf>
    <xf numFmtId="0" fontId="10" fillId="0" borderId="17"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2" fontId="10" fillId="0" borderId="1" xfId="0" applyNumberFormat="1" applyFont="1" applyFill="1" applyBorder="1" applyAlignment="1">
      <alignment horizontal="center"/>
    </xf>
    <xf numFmtId="0" fontId="0" fillId="0" borderId="0" xfId="0" applyBorder="1" applyAlignment="1">
      <alignment horizontal="center"/>
    </xf>
    <xf numFmtId="164" fontId="10" fillId="0" borderId="1" xfId="0" applyNumberFormat="1" applyFont="1" applyBorder="1" applyAlignment="1">
      <alignment horizontal="center"/>
    </xf>
    <xf numFmtId="164" fontId="12" fillId="0" borderId="1" xfId="0" applyNumberFormat="1" applyFont="1" applyBorder="1" applyAlignment="1">
      <alignment horizontal="center" vertical="center" wrapText="1"/>
    </xf>
    <xf numFmtId="0" fontId="12" fillId="0" borderId="1" xfId="0" applyFont="1" applyBorder="1"/>
    <xf numFmtId="2" fontId="0" fillId="0" borderId="0" xfId="0" applyNumberFormat="1" applyBorder="1" applyAlignment="1">
      <alignment horizontal="center"/>
    </xf>
    <xf numFmtId="2" fontId="12" fillId="0" borderId="1" xfId="0" applyNumberFormat="1" applyFont="1" applyBorder="1" applyAlignment="1">
      <alignment horizontal="center" vertical="center"/>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165" fontId="12" fillId="0" borderId="1" xfId="0" applyNumberFormat="1" applyFont="1" applyBorder="1" applyAlignment="1">
      <alignment horizontal="center" vertical="center"/>
    </xf>
    <xf numFmtId="2" fontId="12" fillId="0" borderId="1" xfId="0" applyNumberFormat="1"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6" xfId="0" applyFont="1" applyBorder="1" applyAlignment="1">
      <alignment horizontal="center" vertical="center" wrapText="1"/>
    </xf>
    <xf numFmtId="165" fontId="12" fillId="0" borderId="1" xfId="0" applyNumberFormat="1" applyFont="1" applyFill="1" applyBorder="1" applyAlignment="1">
      <alignment horizontal="center" vertical="center"/>
    </xf>
    <xf numFmtId="2" fontId="12" fillId="0" borderId="1" xfId="0" applyNumberFormat="1" applyFont="1" applyFill="1" applyBorder="1" applyAlignment="1">
      <alignment horizontal="center" vertical="center"/>
    </xf>
    <xf numFmtId="2"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wrapText="1"/>
    </xf>
    <xf numFmtId="0" fontId="12" fillId="0" borderId="1" xfId="0" applyFont="1" applyFill="1" applyBorder="1"/>
    <xf numFmtId="0" fontId="12" fillId="0" borderId="5" xfId="0" applyFont="1" applyBorder="1" applyAlignment="1">
      <alignment horizontal="center" vertical="center" wrapText="1"/>
    </xf>
    <xf numFmtId="0" fontId="12" fillId="0" borderId="1" xfId="0" applyFont="1" applyFill="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0" fillId="0" borderId="15" xfId="0" applyFont="1" applyBorder="1" applyAlignment="1">
      <alignment wrapText="1"/>
    </xf>
    <xf numFmtId="0" fontId="10" fillId="0" borderId="16" xfId="0" applyFont="1" applyBorder="1" applyAlignment="1">
      <alignment wrapText="1"/>
    </xf>
    <xf numFmtId="0" fontId="12" fillId="0" borderId="11" xfId="0" applyFont="1" applyBorder="1" applyAlignment="1">
      <alignment horizontal="center" vertical="center"/>
    </xf>
    <xf numFmtId="0" fontId="12" fillId="0" borderId="17" xfId="0" applyFont="1" applyBorder="1" applyAlignment="1">
      <alignment horizontal="center" vertical="center"/>
    </xf>
    <xf numFmtId="0" fontId="12" fillId="0" borderId="1" xfId="0" applyFont="1" applyBorder="1" applyAlignment="1">
      <alignment horizontal="center" vertical="center"/>
    </xf>
    <xf numFmtId="2" fontId="12" fillId="0" borderId="2" xfId="0" applyNumberFormat="1" applyFont="1" applyFill="1" applyBorder="1" applyAlignment="1">
      <alignment horizontal="center" vertical="center" wrapText="1"/>
    </xf>
    <xf numFmtId="2" fontId="12" fillId="0" borderId="4" xfId="0" applyNumberFormat="1" applyFont="1" applyFill="1" applyBorder="1" applyAlignment="1">
      <alignment horizontal="center" vertical="center" wrapText="1"/>
    </xf>
    <xf numFmtId="2" fontId="12" fillId="0" borderId="3"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2" fontId="10" fillId="0" borderId="1" xfId="0" applyNumberFormat="1" applyFont="1" applyBorder="1" applyAlignment="1">
      <alignment horizontal="center"/>
    </xf>
    <xf numFmtId="0" fontId="12" fillId="0" borderId="12" xfId="0" applyFont="1" applyBorder="1" applyAlignment="1">
      <alignment horizontal="center" vertical="center"/>
    </xf>
    <xf numFmtId="0" fontId="12" fillId="0" borderId="15" xfId="0" applyFont="1" applyBorder="1" applyAlignment="1">
      <alignment horizontal="center" vertical="center"/>
    </xf>
    <xf numFmtId="0" fontId="12" fillId="0" borderId="18" xfId="0" applyFont="1" applyBorder="1" applyAlignment="1">
      <alignment horizontal="center" vertical="center"/>
    </xf>
    <xf numFmtId="0" fontId="12" fillId="0" borderId="16" xfId="0" applyFont="1" applyBorder="1" applyAlignment="1">
      <alignment horizontal="center" vertical="center"/>
    </xf>
    <xf numFmtId="0" fontId="12" fillId="0" borderId="1" xfId="0" applyFont="1" applyBorder="1" applyAlignment="1">
      <alignment horizontal="center"/>
    </xf>
    <xf numFmtId="2" fontId="12" fillId="0" borderId="5" xfId="0" applyNumberFormat="1" applyFont="1" applyBorder="1" applyAlignment="1">
      <alignment horizontal="center" vertical="center" wrapText="1"/>
    </xf>
    <xf numFmtId="2" fontId="12" fillId="0" borderId="5"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2" xfId="0" applyFont="1" applyBorder="1" applyAlignment="1">
      <alignment horizontal="center" wrapText="1"/>
    </xf>
    <xf numFmtId="0" fontId="12" fillId="0" borderId="4" xfId="0" applyFont="1" applyBorder="1" applyAlignment="1">
      <alignment horizontal="center" wrapText="1"/>
    </xf>
    <xf numFmtId="0" fontId="12" fillId="0" borderId="3" xfId="0" applyFont="1" applyBorder="1" applyAlignment="1">
      <alignment horizontal="center" wrapText="1"/>
    </xf>
    <xf numFmtId="0" fontId="8" fillId="0" borderId="2" xfId="0" applyFont="1" applyBorder="1" applyAlignment="1">
      <alignment horizontal="center" wrapText="1"/>
    </xf>
    <xf numFmtId="0" fontId="8" fillId="0" borderId="4" xfId="0" applyFont="1" applyBorder="1" applyAlignment="1">
      <alignment horizontal="center" wrapText="1"/>
    </xf>
    <xf numFmtId="0" fontId="8" fillId="0" borderId="3" xfId="0" applyFont="1" applyBorder="1" applyAlignment="1">
      <alignment horizontal="center" wrapText="1"/>
    </xf>
    <xf numFmtId="0" fontId="10" fillId="3" borderId="1" xfId="0" applyFont="1" applyFill="1" applyBorder="1" applyAlignment="1">
      <alignment horizontal="center"/>
    </xf>
    <xf numFmtId="0" fontId="12" fillId="0" borderId="0" xfId="0" applyFont="1" applyAlignment="1">
      <alignment horizontal="right" vertical="center"/>
    </xf>
    <xf numFmtId="0" fontId="9" fillId="0" borderId="12" xfId="0" applyFont="1" applyBorder="1" applyAlignment="1">
      <alignment horizontal="center" vertical="center" wrapText="1"/>
    </xf>
    <xf numFmtId="0" fontId="12" fillId="0" borderId="0" xfId="0" applyFont="1" applyAlignment="1">
      <alignment vertical="center"/>
    </xf>
    <xf numFmtId="1" fontId="12" fillId="0" borderId="0" xfId="0" applyNumberFormat="1" applyFont="1" applyAlignment="1">
      <alignment vertical="center"/>
    </xf>
    <xf numFmtId="2" fontId="12" fillId="0" borderId="0" xfId="0" applyNumberFormat="1" applyFont="1" applyAlignment="1">
      <alignment vertical="center"/>
    </xf>
    <xf numFmtId="165" fontId="12" fillId="0" borderId="0" xfId="0" applyNumberFormat="1" applyFont="1" applyAlignment="1">
      <alignment vertical="center"/>
    </xf>
    <xf numFmtId="169" fontId="12" fillId="0" borderId="0" xfId="0" applyNumberFormat="1" applyFont="1" applyAlignment="1">
      <alignment vertical="center"/>
    </xf>
    <xf numFmtId="0" fontId="39" fillId="0" borderId="0" xfId="0" applyFont="1" applyAlignment="1">
      <alignment vertical="center"/>
    </xf>
    <xf numFmtId="164" fontId="39" fillId="0" borderId="0" xfId="0" applyNumberFormat="1" applyFont="1" applyAlignment="1">
      <alignment vertical="center"/>
    </xf>
    <xf numFmtId="1" fontId="11" fillId="0" borderId="0" xfId="0" applyNumberFormat="1" applyFont="1" applyAlignment="1">
      <alignment vertical="center"/>
    </xf>
    <xf numFmtId="164" fontId="12" fillId="0" borderId="0" xfId="0" applyNumberFormat="1" applyFont="1" applyAlignment="1">
      <alignment horizontal="center" vertical="center"/>
    </xf>
    <xf numFmtId="165" fontId="12" fillId="0" borderId="0" xfId="0" applyNumberFormat="1" applyFont="1" applyAlignment="1">
      <alignment horizontal="center" vertical="center"/>
    </xf>
    <xf numFmtId="2" fontId="12" fillId="2" borderId="0" xfId="0" applyNumberFormat="1" applyFont="1" applyFill="1" applyAlignment="1">
      <alignment horizontal="center" vertical="center"/>
    </xf>
    <xf numFmtId="2" fontId="11" fillId="2" borderId="0" xfId="0" applyNumberFormat="1" applyFont="1" applyFill="1" applyAlignment="1">
      <alignment horizontal="center" vertical="center"/>
    </xf>
    <xf numFmtId="2" fontId="12" fillId="0" borderId="0" xfId="0" applyNumberFormat="1" applyFont="1" applyAlignment="1">
      <alignment horizontal="center" vertical="center"/>
    </xf>
    <xf numFmtId="169" fontId="12" fillId="0" borderId="0" xfId="0" applyNumberFormat="1" applyFont="1" applyAlignment="1">
      <alignment horizontal="center" vertical="center"/>
    </xf>
    <xf numFmtId="164" fontId="12" fillId="0" borderId="0" xfId="0" applyNumberFormat="1" applyFont="1" applyAlignment="1">
      <alignment vertical="center"/>
    </xf>
    <xf numFmtId="164" fontId="10" fillId="0" borderId="0" xfId="0" applyNumberFormat="1" applyFont="1" applyAlignment="1">
      <alignment vertical="center"/>
    </xf>
    <xf numFmtId="164" fontId="12" fillId="2" borderId="0" xfId="0" applyNumberFormat="1" applyFont="1" applyFill="1" applyAlignment="1">
      <alignment horizontal="center" vertical="center"/>
    </xf>
    <xf numFmtId="165" fontId="11" fillId="0" borderId="0" xfId="0" applyNumberFormat="1" applyFont="1" applyAlignment="1">
      <alignment horizontal="center" vertical="center"/>
    </xf>
    <xf numFmtId="164" fontId="11" fillId="0" borderId="0" xfId="0" applyNumberFormat="1" applyFont="1" applyAlignment="1">
      <alignment horizontal="center" vertical="center"/>
    </xf>
    <xf numFmtId="165" fontId="11" fillId="0" borderId="18" xfId="0" applyNumberFormat="1" applyFont="1" applyBorder="1" applyAlignment="1">
      <alignment horizontal="center" vertical="center"/>
    </xf>
    <xf numFmtId="165" fontId="11" fillId="0" borderId="16" xfId="0" applyNumberFormat="1" applyFont="1" applyBorder="1" applyAlignment="1">
      <alignment horizontal="center" vertical="center"/>
    </xf>
  </cellXfs>
  <cellStyles count="3">
    <cellStyle name="Normal" xfId="0" builtinId="0"/>
    <cellStyle name="Normale_COVER_A4_IDRECO" xfId="1" xr:uid="{121EF258-D98C-4C23-AD62-8B5C65E0CCA6}"/>
    <cellStyle name="Normale_valve_list_cover" xfId="2" xr:uid="{DEA5FF0F-BEED-453B-88DE-FF737024D94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19050</xdr:rowOff>
    </xdr:from>
    <xdr:to>
      <xdr:col>2</xdr:col>
      <xdr:colOff>0</xdr:colOff>
      <xdr:row>3</xdr:row>
      <xdr:rowOff>0</xdr:rowOff>
    </xdr:to>
    <xdr:pic>
      <xdr:nvPicPr>
        <xdr:cNvPr id="2" name="Picture 1" descr="A picture containing icon&#10;&#10;Description automatically generated">
          <a:extLst>
            <a:ext uri="{FF2B5EF4-FFF2-40B4-BE49-F238E27FC236}">
              <a16:creationId xmlns:a16="http://schemas.microsoft.com/office/drawing/2014/main" id="{C487E9D1-A1F3-47BB-9565-E7C7AC28D8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9050"/>
          <a:ext cx="58102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1</xdr:row>
      <xdr:rowOff>104775</xdr:rowOff>
    </xdr:from>
    <xdr:to>
      <xdr:col>3</xdr:col>
      <xdr:colOff>0</xdr:colOff>
      <xdr:row>3</xdr:row>
      <xdr:rowOff>171450</xdr:rowOff>
    </xdr:to>
    <xdr:pic>
      <xdr:nvPicPr>
        <xdr:cNvPr id="3" name="图片 10">
          <a:extLst>
            <a:ext uri="{FF2B5EF4-FFF2-40B4-BE49-F238E27FC236}">
              <a16:creationId xmlns:a16="http://schemas.microsoft.com/office/drawing/2014/main" id="{AE8ABE56-5B9E-4818-BACA-17202F6088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809625"/>
          <a:ext cx="7620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2</xdr:row>
      <xdr:rowOff>161925</xdr:rowOff>
    </xdr:from>
    <xdr:to>
      <xdr:col>2</xdr:col>
      <xdr:colOff>0</xdr:colOff>
      <xdr:row>4</xdr:row>
      <xdr:rowOff>142875</xdr:rowOff>
    </xdr:to>
    <xdr:pic>
      <xdr:nvPicPr>
        <xdr:cNvPr id="4" name="Picture 4">
          <a:extLst>
            <a:ext uri="{FF2B5EF4-FFF2-40B4-BE49-F238E27FC236}">
              <a16:creationId xmlns:a16="http://schemas.microsoft.com/office/drawing/2014/main" id="{741C7282-0C1E-427A-B4ED-1459BC0E428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r="83728" b="-11629"/>
        <a:stretch>
          <a:fillRect/>
        </a:stretch>
      </xdr:blipFill>
      <xdr:spPr bwMode="auto">
        <a:xfrm>
          <a:off x="47625" y="1552575"/>
          <a:ext cx="9810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43"/>
  <sheetViews>
    <sheetView topLeftCell="A19" workbookViewId="0">
      <selection activeCell="AE37" sqref="AE37"/>
    </sheetView>
  </sheetViews>
  <sheetFormatPr defaultRowHeight="15"/>
  <cols>
    <col min="1" max="1" width="1.5703125" style="70" customWidth="1"/>
    <col min="2" max="2" width="2.42578125" style="70" customWidth="1"/>
    <col min="3" max="3" width="2.140625" style="70" customWidth="1"/>
    <col min="4" max="4" width="3" style="70" customWidth="1"/>
    <col min="5" max="5" width="2.28515625" style="70" customWidth="1"/>
    <col min="6" max="6" width="1.85546875" style="70" customWidth="1"/>
    <col min="7" max="7" width="2.28515625" style="70" customWidth="1"/>
    <col min="8" max="8" width="3.140625" style="70" customWidth="1"/>
    <col min="9" max="9" width="2.28515625" style="70" customWidth="1"/>
    <col min="10" max="10" width="2" style="70" customWidth="1"/>
    <col min="11" max="11" width="2.7109375" style="70" customWidth="1"/>
    <col min="12" max="12" width="2" style="70" customWidth="1"/>
    <col min="13" max="13" width="2.5703125" style="70" customWidth="1"/>
    <col min="14" max="14" width="2.7109375" style="70" customWidth="1"/>
    <col min="15" max="15" width="3" style="70" customWidth="1"/>
    <col min="16" max="16" width="2.28515625" style="70" customWidth="1"/>
    <col min="17" max="17" width="3" style="70" customWidth="1"/>
    <col min="18" max="19" width="3.140625" style="70" customWidth="1"/>
    <col min="20" max="20" width="18.85546875" style="70" customWidth="1"/>
    <col min="21" max="21" width="3.5703125" style="70" customWidth="1"/>
    <col min="22" max="22" width="2.28515625" style="70" customWidth="1"/>
    <col min="23" max="23" width="3.140625" style="70" customWidth="1"/>
    <col min="24" max="24" width="2.7109375" style="70" customWidth="1"/>
    <col min="25" max="25" width="1.85546875" style="70" customWidth="1"/>
    <col min="26" max="26" width="2.140625" style="70" customWidth="1"/>
    <col min="27" max="27" width="2.7109375" style="70" customWidth="1"/>
    <col min="28" max="28" width="3.28515625" style="70" customWidth="1"/>
    <col min="29" max="29" width="3.5703125" style="70" customWidth="1"/>
    <col min="30" max="30" width="2.85546875" style="70" customWidth="1"/>
    <col min="31" max="31" width="3" style="70" customWidth="1"/>
    <col min="32" max="32" width="3.28515625" style="70" customWidth="1"/>
    <col min="33" max="33" width="3.85546875" style="70" customWidth="1"/>
    <col min="34" max="34" width="3.42578125" style="70" customWidth="1"/>
    <col min="35" max="35" width="3" style="70" customWidth="1"/>
    <col min="36" max="36" width="3.140625" style="70" customWidth="1"/>
    <col min="37" max="256" width="9.140625" style="70"/>
    <col min="257" max="257" width="1.5703125" style="70" customWidth="1"/>
    <col min="258" max="258" width="2.42578125" style="70" customWidth="1"/>
    <col min="259" max="259" width="2.140625" style="70" customWidth="1"/>
    <col min="260" max="260" width="3" style="70" customWidth="1"/>
    <col min="261" max="261" width="2.28515625" style="70" customWidth="1"/>
    <col min="262" max="262" width="1.85546875" style="70" customWidth="1"/>
    <col min="263" max="263" width="2.28515625" style="70" customWidth="1"/>
    <col min="264" max="264" width="3.140625" style="70" customWidth="1"/>
    <col min="265" max="265" width="2.28515625" style="70" customWidth="1"/>
    <col min="266" max="266" width="2" style="70" customWidth="1"/>
    <col min="267" max="267" width="2.7109375" style="70" customWidth="1"/>
    <col min="268" max="268" width="2" style="70" customWidth="1"/>
    <col min="269" max="269" width="2.5703125" style="70" customWidth="1"/>
    <col min="270" max="270" width="2.7109375" style="70" customWidth="1"/>
    <col min="271" max="271" width="3" style="70" customWidth="1"/>
    <col min="272" max="272" width="2.28515625" style="70" customWidth="1"/>
    <col min="273" max="273" width="3" style="70" customWidth="1"/>
    <col min="274" max="275" width="3.140625" style="70" customWidth="1"/>
    <col min="276" max="276" width="18.85546875" style="70" customWidth="1"/>
    <col min="277" max="277" width="3.5703125" style="70" customWidth="1"/>
    <col min="278" max="278" width="2.28515625" style="70" customWidth="1"/>
    <col min="279" max="279" width="3.140625" style="70" customWidth="1"/>
    <col min="280" max="280" width="2.7109375" style="70" customWidth="1"/>
    <col min="281" max="281" width="1.85546875" style="70" customWidth="1"/>
    <col min="282" max="282" width="2.140625" style="70" customWidth="1"/>
    <col min="283" max="283" width="2.7109375" style="70" customWidth="1"/>
    <col min="284" max="284" width="3.28515625" style="70" customWidth="1"/>
    <col min="285" max="285" width="3.5703125" style="70" customWidth="1"/>
    <col min="286" max="286" width="2.85546875" style="70" customWidth="1"/>
    <col min="287" max="287" width="3" style="70" customWidth="1"/>
    <col min="288" max="288" width="3.28515625" style="70" customWidth="1"/>
    <col min="289" max="289" width="3.85546875" style="70" customWidth="1"/>
    <col min="290" max="290" width="3.42578125" style="70" customWidth="1"/>
    <col min="291" max="291" width="3" style="70" customWidth="1"/>
    <col min="292" max="292" width="3.140625" style="70" customWidth="1"/>
    <col min="293" max="512" width="9.140625" style="70"/>
    <col min="513" max="513" width="1.5703125" style="70" customWidth="1"/>
    <col min="514" max="514" width="2.42578125" style="70" customWidth="1"/>
    <col min="515" max="515" width="2.140625" style="70" customWidth="1"/>
    <col min="516" max="516" width="3" style="70" customWidth="1"/>
    <col min="517" max="517" width="2.28515625" style="70" customWidth="1"/>
    <col min="518" max="518" width="1.85546875" style="70" customWidth="1"/>
    <col min="519" max="519" width="2.28515625" style="70" customWidth="1"/>
    <col min="520" max="520" width="3.140625" style="70" customWidth="1"/>
    <col min="521" max="521" width="2.28515625" style="70" customWidth="1"/>
    <col min="522" max="522" width="2" style="70" customWidth="1"/>
    <col min="523" max="523" width="2.7109375" style="70" customWidth="1"/>
    <col min="524" max="524" width="2" style="70" customWidth="1"/>
    <col min="525" max="525" width="2.5703125" style="70" customWidth="1"/>
    <col min="526" max="526" width="2.7109375" style="70" customWidth="1"/>
    <col min="527" max="527" width="3" style="70" customWidth="1"/>
    <col min="528" max="528" width="2.28515625" style="70" customWidth="1"/>
    <col min="529" max="529" width="3" style="70" customWidth="1"/>
    <col min="530" max="531" width="3.140625" style="70" customWidth="1"/>
    <col min="532" max="532" width="18.85546875" style="70" customWidth="1"/>
    <col min="533" max="533" width="3.5703125" style="70" customWidth="1"/>
    <col min="534" max="534" width="2.28515625" style="70" customWidth="1"/>
    <col min="535" max="535" width="3.140625" style="70" customWidth="1"/>
    <col min="536" max="536" width="2.7109375" style="70" customWidth="1"/>
    <col min="537" max="537" width="1.85546875" style="70" customWidth="1"/>
    <col min="538" max="538" width="2.140625" style="70" customWidth="1"/>
    <col min="539" max="539" width="2.7109375" style="70" customWidth="1"/>
    <col min="540" max="540" width="3.28515625" style="70" customWidth="1"/>
    <col min="541" max="541" width="3.5703125" style="70" customWidth="1"/>
    <col min="542" max="542" width="2.85546875" style="70" customWidth="1"/>
    <col min="543" max="543" width="3" style="70" customWidth="1"/>
    <col min="544" max="544" width="3.28515625" style="70" customWidth="1"/>
    <col min="545" max="545" width="3.85546875" style="70" customWidth="1"/>
    <col min="546" max="546" width="3.42578125" style="70" customWidth="1"/>
    <col min="547" max="547" width="3" style="70" customWidth="1"/>
    <col min="548" max="548" width="3.140625" style="70" customWidth="1"/>
    <col min="549" max="768" width="9.140625" style="70"/>
    <col min="769" max="769" width="1.5703125" style="70" customWidth="1"/>
    <col min="770" max="770" width="2.42578125" style="70" customWidth="1"/>
    <col min="771" max="771" width="2.140625" style="70" customWidth="1"/>
    <col min="772" max="772" width="3" style="70" customWidth="1"/>
    <col min="773" max="773" width="2.28515625" style="70" customWidth="1"/>
    <col min="774" max="774" width="1.85546875" style="70" customWidth="1"/>
    <col min="775" max="775" width="2.28515625" style="70" customWidth="1"/>
    <col min="776" max="776" width="3.140625" style="70" customWidth="1"/>
    <col min="777" max="777" width="2.28515625" style="70" customWidth="1"/>
    <col min="778" max="778" width="2" style="70" customWidth="1"/>
    <col min="779" max="779" width="2.7109375" style="70" customWidth="1"/>
    <col min="780" max="780" width="2" style="70" customWidth="1"/>
    <col min="781" max="781" width="2.5703125" style="70" customWidth="1"/>
    <col min="782" max="782" width="2.7109375" style="70" customWidth="1"/>
    <col min="783" max="783" width="3" style="70" customWidth="1"/>
    <col min="784" max="784" width="2.28515625" style="70" customWidth="1"/>
    <col min="785" max="785" width="3" style="70" customWidth="1"/>
    <col min="786" max="787" width="3.140625" style="70" customWidth="1"/>
    <col min="788" max="788" width="18.85546875" style="70" customWidth="1"/>
    <col min="789" max="789" width="3.5703125" style="70" customWidth="1"/>
    <col min="790" max="790" width="2.28515625" style="70" customWidth="1"/>
    <col min="791" max="791" width="3.140625" style="70" customWidth="1"/>
    <col min="792" max="792" width="2.7109375" style="70" customWidth="1"/>
    <col min="793" max="793" width="1.85546875" style="70" customWidth="1"/>
    <col min="794" max="794" width="2.140625" style="70" customWidth="1"/>
    <col min="795" max="795" width="2.7109375" style="70" customWidth="1"/>
    <col min="796" max="796" width="3.28515625" style="70" customWidth="1"/>
    <col min="797" max="797" width="3.5703125" style="70" customWidth="1"/>
    <col min="798" max="798" width="2.85546875" style="70" customWidth="1"/>
    <col min="799" max="799" width="3" style="70" customWidth="1"/>
    <col min="800" max="800" width="3.28515625" style="70" customWidth="1"/>
    <col min="801" max="801" width="3.85546875" style="70" customWidth="1"/>
    <col min="802" max="802" width="3.42578125" style="70" customWidth="1"/>
    <col min="803" max="803" width="3" style="70" customWidth="1"/>
    <col min="804" max="804" width="3.140625" style="70" customWidth="1"/>
    <col min="805" max="1024" width="9.140625" style="70"/>
    <col min="1025" max="1025" width="1.5703125" style="70" customWidth="1"/>
    <col min="1026" max="1026" width="2.42578125" style="70" customWidth="1"/>
    <col min="1027" max="1027" width="2.140625" style="70" customWidth="1"/>
    <col min="1028" max="1028" width="3" style="70" customWidth="1"/>
    <col min="1029" max="1029" width="2.28515625" style="70" customWidth="1"/>
    <col min="1030" max="1030" width="1.85546875" style="70" customWidth="1"/>
    <col min="1031" max="1031" width="2.28515625" style="70" customWidth="1"/>
    <col min="1032" max="1032" width="3.140625" style="70" customWidth="1"/>
    <col min="1033" max="1033" width="2.28515625" style="70" customWidth="1"/>
    <col min="1034" max="1034" width="2" style="70" customWidth="1"/>
    <col min="1035" max="1035" width="2.7109375" style="70" customWidth="1"/>
    <col min="1036" max="1036" width="2" style="70" customWidth="1"/>
    <col min="1037" max="1037" width="2.5703125" style="70" customWidth="1"/>
    <col min="1038" max="1038" width="2.7109375" style="70" customWidth="1"/>
    <col min="1039" max="1039" width="3" style="70" customWidth="1"/>
    <col min="1040" max="1040" width="2.28515625" style="70" customWidth="1"/>
    <col min="1041" max="1041" width="3" style="70" customWidth="1"/>
    <col min="1042" max="1043" width="3.140625" style="70" customWidth="1"/>
    <col min="1044" max="1044" width="18.85546875" style="70" customWidth="1"/>
    <col min="1045" max="1045" width="3.5703125" style="70" customWidth="1"/>
    <col min="1046" max="1046" width="2.28515625" style="70" customWidth="1"/>
    <col min="1047" max="1047" width="3.140625" style="70" customWidth="1"/>
    <col min="1048" max="1048" width="2.7109375" style="70" customWidth="1"/>
    <col min="1049" max="1049" width="1.85546875" style="70" customWidth="1"/>
    <col min="1050" max="1050" width="2.140625" style="70" customWidth="1"/>
    <col min="1051" max="1051" width="2.7109375" style="70" customWidth="1"/>
    <col min="1052" max="1052" width="3.28515625" style="70" customWidth="1"/>
    <col min="1053" max="1053" width="3.5703125" style="70" customWidth="1"/>
    <col min="1054" max="1054" width="2.85546875" style="70" customWidth="1"/>
    <col min="1055" max="1055" width="3" style="70" customWidth="1"/>
    <col min="1056" max="1056" width="3.28515625" style="70" customWidth="1"/>
    <col min="1057" max="1057" width="3.85546875" style="70" customWidth="1"/>
    <col min="1058" max="1058" width="3.42578125" style="70" customWidth="1"/>
    <col min="1059" max="1059" width="3" style="70" customWidth="1"/>
    <col min="1060" max="1060" width="3.140625" style="70" customWidth="1"/>
    <col min="1061" max="1280" width="9.140625" style="70"/>
    <col min="1281" max="1281" width="1.5703125" style="70" customWidth="1"/>
    <col min="1282" max="1282" width="2.42578125" style="70" customWidth="1"/>
    <col min="1283" max="1283" width="2.140625" style="70" customWidth="1"/>
    <col min="1284" max="1284" width="3" style="70" customWidth="1"/>
    <col min="1285" max="1285" width="2.28515625" style="70" customWidth="1"/>
    <col min="1286" max="1286" width="1.85546875" style="70" customWidth="1"/>
    <col min="1287" max="1287" width="2.28515625" style="70" customWidth="1"/>
    <col min="1288" max="1288" width="3.140625" style="70" customWidth="1"/>
    <col min="1289" max="1289" width="2.28515625" style="70" customWidth="1"/>
    <col min="1290" max="1290" width="2" style="70" customWidth="1"/>
    <col min="1291" max="1291" width="2.7109375" style="70" customWidth="1"/>
    <col min="1292" max="1292" width="2" style="70" customWidth="1"/>
    <col min="1293" max="1293" width="2.5703125" style="70" customWidth="1"/>
    <col min="1294" max="1294" width="2.7109375" style="70" customWidth="1"/>
    <col min="1295" max="1295" width="3" style="70" customWidth="1"/>
    <col min="1296" max="1296" width="2.28515625" style="70" customWidth="1"/>
    <col min="1297" max="1297" width="3" style="70" customWidth="1"/>
    <col min="1298" max="1299" width="3.140625" style="70" customWidth="1"/>
    <col min="1300" max="1300" width="18.85546875" style="70" customWidth="1"/>
    <col min="1301" max="1301" width="3.5703125" style="70" customWidth="1"/>
    <col min="1302" max="1302" width="2.28515625" style="70" customWidth="1"/>
    <col min="1303" max="1303" width="3.140625" style="70" customWidth="1"/>
    <col min="1304" max="1304" width="2.7109375" style="70" customWidth="1"/>
    <col min="1305" max="1305" width="1.85546875" style="70" customWidth="1"/>
    <col min="1306" max="1306" width="2.140625" style="70" customWidth="1"/>
    <col min="1307" max="1307" width="2.7109375" style="70" customWidth="1"/>
    <col min="1308" max="1308" width="3.28515625" style="70" customWidth="1"/>
    <col min="1309" max="1309" width="3.5703125" style="70" customWidth="1"/>
    <col min="1310" max="1310" width="2.85546875" style="70" customWidth="1"/>
    <col min="1311" max="1311" width="3" style="70" customWidth="1"/>
    <col min="1312" max="1312" width="3.28515625" style="70" customWidth="1"/>
    <col min="1313" max="1313" width="3.85546875" style="70" customWidth="1"/>
    <col min="1314" max="1314" width="3.42578125" style="70" customWidth="1"/>
    <col min="1315" max="1315" width="3" style="70" customWidth="1"/>
    <col min="1316" max="1316" width="3.140625" style="70" customWidth="1"/>
    <col min="1317" max="1536" width="9.140625" style="70"/>
    <col min="1537" max="1537" width="1.5703125" style="70" customWidth="1"/>
    <col min="1538" max="1538" width="2.42578125" style="70" customWidth="1"/>
    <col min="1539" max="1539" width="2.140625" style="70" customWidth="1"/>
    <col min="1540" max="1540" width="3" style="70" customWidth="1"/>
    <col min="1541" max="1541" width="2.28515625" style="70" customWidth="1"/>
    <col min="1542" max="1542" width="1.85546875" style="70" customWidth="1"/>
    <col min="1543" max="1543" width="2.28515625" style="70" customWidth="1"/>
    <col min="1544" max="1544" width="3.140625" style="70" customWidth="1"/>
    <col min="1545" max="1545" width="2.28515625" style="70" customWidth="1"/>
    <col min="1546" max="1546" width="2" style="70" customWidth="1"/>
    <col min="1547" max="1547" width="2.7109375" style="70" customWidth="1"/>
    <col min="1548" max="1548" width="2" style="70" customWidth="1"/>
    <col min="1549" max="1549" width="2.5703125" style="70" customWidth="1"/>
    <col min="1550" max="1550" width="2.7109375" style="70" customWidth="1"/>
    <col min="1551" max="1551" width="3" style="70" customWidth="1"/>
    <col min="1552" max="1552" width="2.28515625" style="70" customWidth="1"/>
    <col min="1553" max="1553" width="3" style="70" customWidth="1"/>
    <col min="1554" max="1555" width="3.140625" style="70" customWidth="1"/>
    <col min="1556" max="1556" width="18.85546875" style="70" customWidth="1"/>
    <col min="1557" max="1557" width="3.5703125" style="70" customWidth="1"/>
    <col min="1558" max="1558" width="2.28515625" style="70" customWidth="1"/>
    <col min="1559" max="1559" width="3.140625" style="70" customWidth="1"/>
    <col min="1560" max="1560" width="2.7109375" style="70" customWidth="1"/>
    <col min="1561" max="1561" width="1.85546875" style="70" customWidth="1"/>
    <col min="1562" max="1562" width="2.140625" style="70" customWidth="1"/>
    <col min="1563" max="1563" width="2.7109375" style="70" customWidth="1"/>
    <col min="1564" max="1564" width="3.28515625" style="70" customWidth="1"/>
    <col min="1565" max="1565" width="3.5703125" style="70" customWidth="1"/>
    <col min="1566" max="1566" width="2.85546875" style="70" customWidth="1"/>
    <col min="1567" max="1567" width="3" style="70" customWidth="1"/>
    <col min="1568" max="1568" width="3.28515625" style="70" customWidth="1"/>
    <col min="1569" max="1569" width="3.85546875" style="70" customWidth="1"/>
    <col min="1570" max="1570" width="3.42578125" style="70" customWidth="1"/>
    <col min="1571" max="1571" width="3" style="70" customWidth="1"/>
    <col min="1572" max="1572" width="3.140625" style="70" customWidth="1"/>
    <col min="1573" max="1792" width="9.140625" style="70"/>
    <col min="1793" max="1793" width="1.5703125" style="70" customWidth="1"/>
    <col min="1794" max="1794" width="2.42578125" style="70" customWidth="1"/>
    <col min="1795" max="1795" width="2.140625" style="70" customWidth="1"/>
    <col min="1796" max="1796" width="3" style="70" customWidth="1"/>
    <col min="1797" max="1797" width="2.28515625" style="70" customWidth="1"/>
    <col min="1798" max="1798" width="1.85546875" style="70" customWidth="1"/>
    <col min="1799" max="1799" width="2.28515625" style="70" customWidth="1"/>
    <col min="1800" max="1800" width="3.140625" style="70" customWidth="1"/>
    <col min="1801" max="1801" width="2.28515625" style="70" customWidth="1"/>
    <col min="1802" max="1802" width="2" style="70" customWidth="1"/>
    <col min="1803" max="1803" width="2.7109375" style="70" customWidth="1"/>
    <col min="1804" max="1804" width="2" style="70" customWidth="1"/>
    <col min="1805" max="1805" width="2.5703125" style="70" customWidth="1"/>
    <col min="1806" max="1806" width="2.7109375" style="70" customWidth="1"/>
    <col min="1807" max="1807" width="3" style="70" customWidth="1"/>
    <col min="1808" max="1808" width="2.28515625" style="70" customWidth="1"/>
    <col min="1809" max="1809" width="3" style="70" customWidth="1"/>
    <col min="1810" max="1811" width="3.140625" style="70" customWidth="1"/>
    <col min="1812" max="1812" width="18.85546875" style="70" customWidth="1"/>
    <col min="1813" max="1813" width="3.5703125" style="70" customWidth="1"/>
    <col min="1814" max="1814" width="2.28515625" style="70" customWidth="1"/>
    <col min="1815" max="1815" width="3.140625" style="70" customWidth="1"/>
    <col min="1816" max="1816" width="2.7109375" style="70" customWidth="1"/>
    <col min="1817" max="1817" width="1.85546875" style="70" customWidth="1"/>
    <col min="1818" max="1818" width="2.140625" style="70" customWidth="1"/>
    <col min="1819" max="1819" width="2.7109375" style="70" customWidth="1"/>
    <col min="1820" max="1820" width="3.28515625" style="70" customWidth="1"/>
    <col min="1821" max="1821" width="3.5703125" style="70" customWidth="1"/>
    <col min="1822" max="1822" width="2.85546875" style="70" customWidth="1"/>
    <col min="1823" max="1823" width="3" style="70" customWidth="1"/>
    <col min="1824" max="1824" width="3.28515625" style="70" customWidth="1"/>
    <col min="1825" max="1825" width="3.85546875" style="70" customWidth="1"/>
    <col min="1826" max="1826" width="3.42578125" style="70" customWidth="1"/>
    <col min="1827" max="1827" width="3" style="70" customWidth="1"/>
    <col min="1828" max="1828" width="3.140625" style="70" customWidth="1"/>
    <col min="1829" max="2048" width="9.140625" style="70"/>
    <col min="2049" max="2049" width="1.5703125" style="70" customWidth="1"/>
    <col min="2050" max="2050" width="2.42578125" style="70" customWidth="1"/>
    <col min="2051" max="2051" width="2.140625" style="70" customWidth="1"/>
    <col min="2052" max="2052" width="3" style="70" customWidth="1"/>
    <col min="2053" max="2053" width="2.28515625" style="70" customWidth="1"/>
    <col min="2054" max="2054" width="1.85546875" style="70" customWidth="1"/>
    <col min="2055" max="2055" width="2.28515625" style="70" customWidth="1"/>
    <col min="2056" max="2056" width="3.140625" style="70" customWidth="1"/>
    <col min="2057" max="2057" width="2.28515625" style="70" customWidth="1"/>
    <col min="2058" max="2058" width="2" style="70" customWidth="1"/>
    <col min="2059" max="2059" width="2.7109375" style="70" customWidth="1"/>
    <col min="2060" max="2060" width="2" style="70" customWidth="1"/>
    <col min="2061" max="2061" width="2.5703125" style="70" customWidth="1"/>
    <col min="2062" max="2062" width="2.7109375" style="70" customWidth="1"/>
    <col min="2063" max="2063" width="3" style="70" customWidth="1"/>
    <col min="2064" max="2064" width="2.28515625" style="70" customWidth="1"/>
    <col min="2065" max="2065" width="3" style="70" customWidth="1"/>
    <col min="2066" max="2067" width="3.140625" style="70" customWidth="1"/>
    <col min="2068" max="2068" width="18.85546875" style="70" customWidth="1"/>
    <col min="2069" max="2069" width="3.5703125" style="70" customWidth="1"/>
    <col min="2070" max="2070" width="2.28515625" style="70" customWidth="1"/>
    <col min="2071" max="2071" width="3.140625" style="70" customWidth="1"/>
    <col min="2072" max="2072" width="2.7109375" style="70" customWidth="1"/>
    <col min="2073" max="2073" width="1.85546875" style="70" customWidth="1"/>
    <col min="2074" max="2074" width="2.140625" style="70" customWidth="1"/>
    <col min="2075" max="2075" width="2.7109375" style="70" customWidth="1"/>
    <col min="2076" max="2076" width="3.28515625" style="70" customWidth="1"/>
    <col min="2077" max="2077" width="3.5703125" style="70" customWidth="1"/>
    <col min="2078" max="2078" width="2.85546875" style="70" customWidth="1"/>
    <col min="2079" max="2079" width="3" style="70" customWidth="1"/>
    <col min="2080" max="2080" width="3.28515625" style="70" customWidth="1"/>
    <col min="2081" max="2081" width="3.85546875" style="70" customWidth="1"/>
    <col min="2082" max="2082" width="3.42578125" style="70" customWidth="1"/>
    <col min="2083" max="2083" width="3" style="70" customWidth="1"/>
    <col min="2084" max="2084" width="3.140625" style="70" customWidth="1"/>
    <col min="2085" max="2304" width="9.140625" style="70"/>
    <col min="2305" max="2305" width="1.5703125" style="70" customWidth="1"/>
    <col min="2306" max="2306" width="2.42578125" style="70" customWidth="1"/>
    <col min="2307" max="2307" width="2.140625" style="70" customWidth="1"/>
    <col min="2308" max="2308" width="3" style="70" customWidth="1"/>
    <col min="2309" max="2309" width="2.28515625" style="70" customWidth="1"/>
    <col min="2310" max="2310" width="1.85546875" style="70" customWidth="1"/>
    <col min="2311" max="2311" width="2.28515625" style="70" customWidth="1"/>
    <col min="2312" max="2312" width="3.140625" style="70" customWidth="1"/>
    <col min="2313" max="2313" width="2.28515625" style="70" customWidth="1"/>
    <col min="2314" max="2314" width="2" style="70" customWidth="1"/>
    <col min="2315" max="2315" width="2.7109375" style="70" customWidth="1"/>
    <col min="2316" max="2316" width="2" style="70" customWidth="1"/>
    <col min="2317" max="2317" width="2.5703125" style="70" customWidth="1"/>
    <col min="2318" max="2318" width="2.7109375" style="70" customWidth="1"/>
    <col min="2319" max="2319" width="3" style="70" customWidth="1"/>
    <col min="2320" max="2320" width="2.28515625" style="70" customWidth="1"/>
    <col min="2321" max="2321" width="3" style="70" customWidth="1"/>
    <col min="2322" max="2323" width="3.140625" style="70" customWidth="1"/>
    <col min="2324" max="2324" width="18.85546875" style="70" customWidth="1"/>
    <col min="2325" max="2325" width="3.5703125" style="70" customWidth="1"/>
    <col min="2326" max="2326" width="2.28515625" style="70" customWidth="1"/>
    <col min="2327" max="2327" width="3.140625" style="70" customWidth="1"/>
    <col min="2328" max="2328" width="2.7109375" style="70" customWidth="1"/>
    <col min="2329" max="2329" width="1.85546875" style="70" customWidth="1"/>
    <col min="2330" max="2330" width="2.140625" style="70" customWidth="1"/>
    <col min="2331" max="2331" width="2.7109375" style="70" customWidth="1"/>
    <col min="2332" max="2332" width="3.28515625" style="70" customWidth="1"/>
    <col min="2333" max="2333" width="3.5703125" style="70" customWidth="1"/>
    <col min="2334" max="2334" width="2.85546875" style="70" customWidth="1"/>
    <col min="2335" max="2335" width="3" style="70" customWidth="1"/>
    <col min="2336" max="2336" width="3.28515625" style="70" customWidth="1"/>
    <col min="2337" max="2337" width="3.85546875" style="70" customWidth="1"/>
    <col min="2338" max="2338" width="3.42578125" style="70" customWidth="1"/>
    <col min="2339" max="2339" width="3" style="70" customWidth="1"/>
    <col min="2340" max="2340" width="3.140625" style="70" customWidth="1"/>
    <col min="2341" max="2560" width="9.140625" style="70"/>
    <col min="2561" max="2561" width="1.5703125" style="70" customWidth="1"/>
    <col min="2562" max="2562" width="2.42578125" style="70" customWidth="1"/>
    <col min="2563" max="2563" width="2.140625" style="70" customWidth="1"/>
    <col min="2564" max="2564" width="3" style="70" customWidth="1"/>
    <col min="2565" max="2565" width="2.28515625" style="70" customWidth="1"/>
    <col min="2566" max="2566" width="1.85546875" style="70" customWidth="1"/>
    <col min="2567" max="2567" width="2.28515625" style="70" customWidth="1"/>
    <col min="2568" max="2568" width="3.140625" style="70" customWidth="1"/>
    <col min="2569" max="2569" width="2.28515625" style="70" customWidth="1"/>
    <col min="2570" max="2570" width="2" style="70" customWidth="1"/>
    <col min="2571" max="2571" width="2.7109375" style="70" customWidth="1"/>
    <col min="2572" max="2572" width="2" style="70" customWidth="1"/>
    <col min="2573" max="2573" width="2.5703125" style="70" customWidth="1"/>
    <col min="2574" max="2574" width="2.7109375" style="70" customWidth="1"/>
    <col min="2575" max="2575" width="3" style="70" customWidth="1"/>
    <col min="2576" max="2576" width="2.28515625" style="70" customWidth="1"/>
    <col min="2577" max="2577" width="3" style="70" customWidth="1"/>
    <col min="2578" max="2579" width="3.140625" style="70" customWidth="1"/>
    <col min="2580" max="2580" width="18.85546875" style="70" customWidth="1"/>
    <col min="2581" max="2581" width="3.5703125" style="70" customWidth="1"/>
    <col min="2582" max="2582" width="2.28515625" style="70" customWidth="1"/>
    <col min="2583" max="2583" width="3.140625" style="70" customWidth="1"/>
    <col min="2584" max="2584" width="2.7109375" style="70" customWidth="1"/>
    <col min="2585" max="2585" width="1.85546875" style="70" customWidth="1"/>
    <col min="2586" max="2586" width="2.140625" style="70" customWidth="1"/>
    <col min="2587" max="2587" width="2.7109375" style="70" customWidth="1"/>
    <col min="2588" max="2588" width="3.28515625" style="70" customWidth="1"/>
    <col min="2589" max="2589" width="3.5703125" style="70" customWidth="1"/>
    <col min="2590" max="2590" width="2.85546875" style="70" customWidth="1"/>
    <col min="2591" max="2591" width="3" style="70" customWidth="1"/>
    <col min="2592" max="2592" width="3.28515625" style="70" customWidth="1"/>
    <col min="2593" max="2593" width="3.85546875" style="70" customWidth="1"/>
    <col min="2594" max="2594" width="3.42578125" style="70" customWidth="1"/>
    <col min="2595" max="2595" width="3" style="70" customWidth="1"/>
    <col min="2596" max="2596" width="3.140625" style="70" customWidth="1"/>
    <col min="2597" max="2816" width="9.140625" style="70"/>
    <col min="2817" max="2817" width="1.5703125" style="70" customWidth="1"/>
    <col min="2818" max="2818" width="2.42578125" style="70" customWidth="1"/>
    <col min="2819" max="2819" width="2.140625" style="70" customWidth="1"/>
    <col min="2820" max="2820" width="3" style="70" customWidth="1"/>
    <col min="2821" max="2821" width="2.28515625" style="70" customWidth="1"/>
    <col min="2822" max="2822" width="1.85546875" style="70" customWidth="1"/>
    <col min="2823" max="2823" width="2.28515625" style="70" customWidth="1"/>
    <col min="2824" max="2824" width="3.140625" style="70" customWidth="1"/>
    <col min="2825" max="2825" width="2.28515625" style="70" customWidth="1"/>
    <col min="2826" max="2826" width="2" style="70" customWidth="1"/>
    <col min="2827" max="2827" width="2.7109375" style="70" customWidth="1"/>
    <col min="2828" max="2828" width="2" style="70" customWidth="1"/>
    <col min="2829" max="2829" width="2.5703125" style="70" customWidth="1"/>
    <col min="2830" max="2830" width="2.7109375" style="70" customWidth="1"/>
    <col min="2831" max="2831" width="3" style="70" customWidth="1"/>
    <col min="2832" max="2832" width="2.28515625" style="70" customWidth="1"/>
    <col min="2833" max="2833" width="3" style="70" customWidth="1"/>
    <col min="2834" max="2835" width="3.140625" style="70" customWidth="1"/>
    <col min="2836" max="2836" width="18.85546875" style="70" customWidth="1"/>
    <col min="2837" max="2837" width="3.5703125" style="70" customWidth="1"/>
    <col min="2838" max="2838" width="2.28515625" style="70" customWidth="1"/>
    <col min="2839" max="2839" width="3.140625" style="70" customWidth="1"/>
    <col min="2840" max="2840" width="2.7109375" style="70" customWidth="1"/>
    <col min="2841" max="2841" width="1.85546875" style="70" customWidth="1"/>
    <col min="2842" max="2842" width="2.140625" style="70" customWidth="1"/>
    <col min="2843" max="2843" width="2.7109375" style="70" customWidth="1"/>
    <col min="2844" max="2844" width="3.28515625" style="70" customWidth="1"/>
    <col min="2845" max="2845" width="3.5703125" style="70" customWidth="1"/>
    <col min="2846" max="2846" width="2.85546875" style="70" customWidth="1"/>
    <col min="2847" max="2847" width="3" style="70" customWidth="1"/>
    <col min="2848" max="2848" width="3.28515625" style="70" customWidth="1"/>
    <col min="2849" max="2849" width="3.85546875" style="70" customWidth="1"/>
    <col min="2850" max="2850" width="3.42578125" style="70" customWidth="1"/>
    <col min="2851" max="2851" width="3" style="70" customWidth="1"/>
    <col min="2852" max="2852" width="3.140625" style="70" customWidth="1"/>
    <col min="2853" max="3072" width="9.140625" style="70"/>
    <col min="3073" max="3073" width="1.5703125" style="70" customWidth="1"/>
    <col min="3074" max="3074" width="2.42578125" style="70" customWidth="1"/>
    <col min="3075" max="3075" width="2.140625" style="70" customWidth="1"/>
    <col min="3076" max="3076" width="3" style="70" customWidth="1"/>
    <col min="3077" max="3077" width="2.28515625" style="70" customWidth="1"/>
    <col min="3078" max="3078" width="1.85546875" style="70" customWidth="1"/>
    <col min="3079" max="3079" width="2.28515625" style="70" customWidth="1"/>
    <col min="3080" max="3080" width="3.140625" style="70" customWidth="1"/>
    <col min="3081" max="3081" width="2.28515625" style="70" customWidth="1"/>
    <col min="3082" max="3082" width="2" style="70" customWidth="1"/>
    <col min="3083" max="3083" width="2.7109375" style="70" customWidth="1"/>
    <col min="3084" max="3084" width="2" style="70" customWidth="1"/>
    <col min="3085" max="3085" width="2.5703125" style="70" customWidth="1"/>
    <col min="3086" max="3086" width="2.7109375" style="70" customWidth="1"/>
    <col min="3087" max="3087" width="3" style="70" customWidth="1"/>
    <col min="3088" max="3088" width="2.28515625" style="70" customWidth="1"/>
    <col min="3089" max="3089" width="3" style="70" customWidth="1"/>
    <col min="3090" max="3091" width="3.140625" style="70" customWidth="1"/>
    <col min="3092" max="3092" width="18.85546875" style="70" customWidth="1"/>
    <col min="3093" max="3093" width="3.5703125" style="70" customWidth="1"/>
    <col min="3094" max="3094" width="2.28515625" style="70" customWidth="1"/>
    <col min="3095" max="3095" width="3.140625" style="70" customWidth="1"/>
    <col min="3096" max="3096" width="2.7109375" style="70" customWidth="1"/>
    <col min="3097" max="3097" width="1.85546875" style="70" customWidth="1"/>
    <col min="3098" max="3098" width="2.140625" style="70" customWidth="1"/>
    <col min="3099" max="3099" width="2.7109375" style="70" customWidth="1"/>
    <col min="3100" max="3100" width="3.28515625" style="70" customWidth="1"/>
    <col min="3101" max="3101" width="3.5703125" style="70" customWidth="1"/>
    <col min="3102" max="3102" width="2.85546875" style="70" customWidth="1"/>
    <col min="3103" max="3103" width="3" style="70" customWidth="1"/>
    <col min="3104" max="3104" width="3.28515625" style="70" customWidth="1"/>
    <col min="3105" max="3105" width="3.85546875" style="70" customWidth="1"/>
    <col min="3106" max="3106" width="3.42578125" style="70" customWidth="1"/>
    <col min="3107" max="3107" width="3" style="70" customWidth="1"/>
    <col min="3108" max="3108" width="3.140625" style="70" customWidth="1"/>
    <col min="3109" max="3328" width="9.140625" style="70"/>
    <col min="3329" max="3329" width="1.5703125" style="70" customWidth="1"/>
    <col min="3330" max="3330" width="2.42578125" style="70" customWidth="1"/>
    <col min="3331" max="3331" width="2.140625" style="70" customWidth="1"/>
    <col min="3332" max="3332" width="3" style="70" customWidth="1"/>
    <col min="3333" max="3333" width="2.28515625" style="70" customWidth="1"/>
    <col min="3334" max="3334" width="1.85546875" style="70" customWidth="1"/>
    <col min="3335" max="3335" width="2.28515625" style="70" customWidth="1"/>
    <col min="3336" max="3336" width="3.140625" style="70" customWidth="1"/>
    <col min="3337" max="3337" width="2.28515625" style="70" customWidth="1"/>
    <col min="3338" max="3338" width="2" style="70" customWidth="1"/>
    <col min="3339" max="3339" width="2.7109375" style="70" customWidth="1"/>
    <col min="3340" max="3340" width="2" style="70" customWidth="1"/>
    <col min="3341" max="3341" width="2.5703125" style="70" customWidth="1"/>
    <col min="3342" max="3342" width="2.7109375" style="70" customWidth="1"/>
    <col min="3343" max="3343" width="3" style="70" customWidth="1"/>
    <col min="3344" max="3344" width="2.28515625" style="70" customWidth="1"/>
    <col min="3345" max="3345" width="3" style="70" customWidth="1"/>
    <col min="3346" max="3347" width="3.140625" style="70" customWidth="1"/>
    <col min="3348" max="3348" width="18.85546875" style="70" customWidth="1"/>
    <col min="3349" max="3349" width="3.5703125" style="70" customWidth="1"/>
    <col min="3350" max="3350" width="2.28515625" style="70" customWidth="1"/>
    <col min="3351" max="3351" width="3.140625" style="70" customWidth="1"/>
    <col min="3352" max="3352" width="2.7109375" style="70" customWidth="1"/>
    <col min="3353" max="3353" width="1.85546875" style="70" customWidth="1"/>
    <col min="3354" max="3354" width="2.140625" style="70" customWidth="1"/>
    <col min="3355" max="3355" width="2.7109375" style="70" customWidth="1"/>
    <col min="3356" max="3356" width="3.28515625" style="70" customWidth="1"/>
    <col min="3357" max="3357" width="3.5703125" style="70" customWidth="1"/>
    <col min="3358" max="3358" width="2.85546875" style="70" customWidth="1"/>
    <col min="3359" max="3359" width="3" style="70" customWidth="1"/>
    <col min="3360" max="3360" width="3.28515625" style="70" customWidth="1"/>
    <col min="3361" max="3361" width="3.85546875" style="70" customWidth="1"/>
    <col min="3362" max="3362" width="3.42578125" style="70" customWidth="1"/>
    <col min="3363" max="3363" width="3" style="70" customWidth="1"/>
    <col min="3364" max="3364" width="3.140625" style="70" customWidth="1"/>
    <col min="3365" max="3584" width="9.140625" style="70"/>
    <col min="3585" max="3585" width="1.5703125" style="70" customWidth="1"/>
    <col min="3586" max="3586" width="2.42578125" style="70" customWidth="1"/>
    <col min="3587" max="3587" width="2.140625" style="70" customWidth="1"/>
    <col min="3588" max="3588" width="3" style="70" customWidth="1"/>
    <col min="3589" max="3589" width="2.28515625" style="70" customWidth="1"/>
    <col min="3590" max="3590" width="1.85546875" style="70" customWidth="1"/>
    <col min="3591" max="3591" width="2.28515625" style="70" customWidth="1"/>
    <col min="3592" max="3592" width="3.140625" style="70" customWidth="1"/>
    <col min="3593" max="3593" width="2.28515625" style="70" customWidth="1"/>
    <col min="3594" max="3594" width="2" style="70" customWidth="1"/>
    <col min="3595" max="3595" width="2.7109375" style="70" customWidth="1"/>
    <col min="3596" max="3596" width="2" style="70" customWidth="1"/>
    <col min="3597" max="3597" width="2.5703125" style="70" customWidth="1"/>
    <col min="3598" max="3598" width="2.7109375" style="70" customWidth="1"/>
    <col min="3599" max="3599" width="3" style="70" customWidth="1"/>
    <col min="3600" max="3600" width="2.28515625" style="70" customWidth="1"/>
    <col min="3601" max="3601" width="3" style="70" customWidth="1"/>
    <col min="3602" max="3603" width="3.140625" style="70" customWidth="1"/>
    <col min="3604" max="3604" width="18.85546875" style="70" customWidth="1"/>
    <col min="3605" max="3605" width="3.5703125" style="70" customWidth="1"/>
    <col min="3606" max="3606" width="2.28515625" style="70" customWidth="1"/>
    <col min="3607" max="3607" width="3.140625" style="70" customWidth="1"/>
    <col min="3608" max="3608" width="2.7109375" style="70" customWidth="1"/>
    <col min="3609" max="3609" width="1.85546875" style="70" customWidth="1"/>
    <col min="3610" max="3610" width="2.140625" style="70" customWidth="1"/>
    <col min="3611" max="3611" width="2.7109375" style="70" customWidth="1"/>
    <col min="3612" max="3612" width="3.28515625" style="70" customWidth="1"/>
    <col min="3613" max="3613" width="3.5703125" style="70" customWidth="1"/>
    <col min="3614" max="3614" width="2.85546875" style="70" customWidth="1"/>
    <col min="3615" max="3615" width="3" style="70" customWidth="1"/>
    <col min="3616" max="3616" width="3.28515625" style="70" customWidth="1"/>
    <col min="3617" max="3617" width="3.85546875" style="70" customWidth="1"/>
    <col min="3618" max="3618" width="3.42578125" style="70" customWidth="1"/>
    <col min="3619" max="3619" width="3" style="70" customWidth="1"/>
    <col min="3620" max="3620" width="3.140625" style="70" customWidth="1"/>
    <col min="3621" max="3840" width="9.140625" style="70"/>
    <col min="3841" max="3841" width="1.5703125" style="70" customWidth="1"/>
    <col min="3842" max="3842" width="2.42578125" style="70" customWidth="1"/>
    <col min="3843" max="3843" width="2.140625" style="70" customWidth="1"/>
    <col min="3844" max="3844" width="3" style="70" customWidth="1"/>
    <col min="3845" max="3845" width="2.28515625" style="70" customWidth="1"/>
    <col min="3846" max="3846" width="1.85546875" style="70" customWidth="1"/>
    <col min="3847" max="3847" width="2.28515625" style="70" customWidth="1"/>
    <col min="3848" max="3848" width="3.140625" style="70" customWidth="1"/>
    <col min="3849" max="3849" width="2.28515625" style="70" customWidth="1"/>
    <col min="3850" max="3850" width="2" style="70" customWidth="1"/>
    <col min="3851" max="3851" width="2.7109375" style="70" customWidth="1"/>
    <col min="3852" max="3852" width="2" style="70" customWidth="1"/>
    <col min="3853" max="3853" width="2.5703125" style="70" customWidth="1"/>
    <col min="3854" max="3854" width="2.7109375" style="70" customWidth="1"/>
    <col min="3855" max="3855" width="3" style="70" customWidth="1"/>
    <col min="3856" max="3856" width="2.28515625" style="70" customWidth="1"/>
    <col min="3857" max="3857" width="3" style="70" customWidth="1"/>
    <col min="3858" max="3859" width="3.140625" style="70" customWidth="1"/>
    <col min="3860" max="3860" width="18.85546875" style="70" customWidth="1"/>
    <col min="3861" max="3861" width="3.5703125" style="70" customWidth="1"/>
    <col min="3862" max="3862" width="2.28515625" style="70" customWidth="1"/>
    <col min="3863" max="3863" width="3.140625" style="70" customWidth="1"/>
    <col min="3864" max="3864" width="2.7109375" style="70" customWidth="1"/>
    <col min="3865" max="3865" width="1.85546875" style="70" customWidth="1"/>
    <col min="3866" max="3866" width="2.140625" style="70" customWidth="1"/>
    <col min="3867" max="3867" width="2.7109375" style="70" customWidth="1"/>
    <col min="3868" max="3868" width="3.28515625" style="70" customWidth="1"/>
    <col min="3869" max="3869" width="3.5703125" style="70" customWidth="1"/>
    <col min="3870" max="3870" width="2.85546875" style="70" customWidth="1"/>
    <col min="3871" max="3871" width="3" style="70" customWidth="1"/>
    <col min="3872" max="3872" width="3.28515625" style="70" customWidth="1"/>
    <col min="3873" max="3873" width="3.85546875" style="70" customWidth="1"/>
    <col min="3874" max="3874" width="3.42578125" style="70" customWidth="1"/>
    <col min="3875" max="3875" width="3" style="70" customWidth="1"/>
    <col min="3876" max="3876" width="3.140625" style="70" customWidth="1"/>
    <col min="3877" max="4096" width="9.140625" style="70"/>
    <col min="4097" max="4097" width="1.5703125" style="70" customWidth="1"/>
    <col min="4098" max="4098" width="2.42578125" style="70" customWidth="1"/>
    <col min="4099" max="4099" width="2.140625" style="70" customWidth="1"/>
    <col min="4100" max="4100" width="3" style="70" customWidth="1"/>
    <col min="4101" max="4101" width="2.28515625" style="70" customWidth="1"/>
    <col min="4102" max="4102" width="1.85546875" style="70" customWidth="1"/>
    <col min="4103" max="4103" width="2.28515625" style="70" customWidth="1"/>
    <col min="4104" max="4104" width="3.140625" style="70" customWidth="1"/>
    <col min="4105" max="4105" width="2.28515625" style="70" customWidth="1"/>
    <col min="4106" max="4106" width="2" style="70" customWidth="1"/>
    <col min="4107" max="4107" width="2.7109375" style="70" customWidth="1"/>
    <col min="4108" max="4108" width="2" style="70" customWidth="1"/>
    <col min="4109" max="4109" width="2.5703125" style="70" customWidth="1"/>
    <col min="4110" max="4110" width="2.7109375" style="70" customWidth="1"/>
    <col min="4111" max="4111" width="3" style="70" customWidth="1"/>
    <col min="4112" max="4112" width="2.28515625" style="70" customWidth="1"/>
    <col min="4113" max="4113" width="3" style="70" customWidth="1"/>
    <col min="4114" max="4115" width="3.140625" style="70" customWidth="1"/>
    <col min="4116" max="4116" width="18.85546875" style="70" customWidth="1"/>
    <col min="4117" max="4117" width="3.5703125" style="70" customWidth="1"/>
    <col min="4118" max="4118" width="2.28515625" style="70" customWidth="1"/>
    <col min="4119" max="4119" width="3.140625" style="70" customWidth="1"/>
    <col min="4120" max="4120" width="2.7109375" style="70" customWidth="1"/>
    <col min="4121" max="4121" width="1.85546875" style="70" customWidth="1"/>
    <col min="4122" max="4122" width="2.140625" style="70" customWidth="1"/>
    <col min="4123" max="4123" width="2.7109375" style="70" customWidth="1"/>
    <col min="4124" max="4124" width="3.28515625" style="70" customWidth="1"/>
    <col min="4125" max="4125" width="3.5703125" style="70" customWidth="1"/>
    <col min="4126" max="4126" width="2.85546875" style="70" customWidth="1"/>
    <col min="4127" max="4127" width="3" style="70" customWidth="1"/>
    <col min="4128" max="4128" width="3.28515625" style="70" customWidth="1"/>
    <col min="4129" max="4129" width="3.85546875" style="70" customWidth="1"/>
    <col min="4130" max="4130" width="3.42578125" style="70" customWidth="1"/>
    <col min="4131" max="4131" width="3" style="70" customWidth="1"/>
    <col min="4132" max="4132" width="3.140625" style="70" customWidth="1"/>
    <col min="4133" max="4352" width="9.140625" style="70"/>
    <col min="4353" max="4353" width="1.5703125" style="70" customWidth="1"/>
    <col min="4354" max="4354" width="2.42578125" style="70" customWidth="1"/>
    <col min="4355" max="4355" width="2.140625" style="70" customWidth="1"/>
    <col min="4356" max="4356" width="3" style="70" customWidth="1"/>
    <col min="4357" max="4357" width="2.28515625" style="70" customWidth="1"/>
    <col min="4358" max="4358" width="1.85546875" style="70" customWidth="1"/>
    <col min="4359" max="4359" width="2.28515625" style="70" customWidth="1"/>
    <col min="4360" max="4360" width="3.140625" style="70" customWidth="1"/>
    <col min="4361" max="4361" width="2.28515625" style="70" customWidth="1"/>
    <col min="4362" max="4362" width="2" style="70" customWidth="1"/>
    <col min="4363" max="4363" width="2.7109375" style="70" customWidth="1"/>
    <col min="4364" max="4364" width="2" style="70" customWidth="1"/>
    <col min="4365" max="4365" width="2.5703125" style="70" customWidth="1"/>
    <col min="4366" max="4366" width="2.7109375" style="70" customWidth="1"/>
    <col min="4367" max="4367" width="3" style="70" customWidth="1"/>
    <col min="4368" max="4368" width="2.28515625" style="70" customWidth="1"/>
    <col min="4369" max="4369" width="3" style="70" customWidth="1"/>
    <col min="4370" max="4371" width="3.140625" style="70" customWidth="1"/>
    <col min="4372" max="4372" width="18.85546875" style="70" customWidth="1"/>
    <col min="4373" max="4373" width="3.5703125" style="70" customWidth="1"/>
    <col min="4374" max="4374" width="2.28515625" style="70" customWidth="1"/>
    <col min="4375" max="4375" width="3.140625" style="70" customWidth="1"/>
    <col min="4376" max="4376" width="2.7109375" style="70" customWidth="1"/>
    <col min="4377" max="4377" width="1.85546875" style="70" customWidth="1"/>
    <col min="4378" max="4378" width="2.140625" style="70" customWidth="1"/>
    <col min="4379" max="4379" width="2.7109375" style="70" customWidth="1"/>
    <col min="4380" max="4380" width="3.28515625" style="70" customWidth="1"/>
    <col min="4381" max="4381" width="3.5703125" style="70" customWidth="1"/>
    <col min="4382" max="4382" width="2.85546875" style="70" customWidth="1"/>
    <col min="4383" max="4383" width="3" style="70" customWidth="1"/>
    <col min="4384" max="4384" width="3.28515625" style="70" customWidth="1"/>
    <col min="4385" max="4385" width="3.85546875" style="70" customWidth="1"/>
    <col min="4386" max="4386" width="3.42578125" style="70" customWidth="1"/>
    <col min="4387" max="4387" width="3" style="70" customWidth="1"/>
    <col min="4388" max="4388" width="3.140625" style="70" customWidth="1"/>
    <col min="4389" max="4608" width="9.140625" style="70"/>
    <col min="4609" max="4609" width="1.5703125" style="70" customWidth="1"/>
    <col min="4610" max="4610" width="2.42578125" style="70" customWidth="1"/>
    <col min="4611" max="4611" width="2.140625" style="70" customWidth="1"/>
    <col min="4612" max="4612" width="3" style="70" customWidth="1"/>
    <col min="4613" max="4613" width="2.28515625" style="70" customWidth="1"/>
    <col min="4614" max="4614" width="1.85546875" style="70" customWidth="1"/>
    <col min="4615" max="4615" width="2.28515625" style="70" customWidth="1"/>
    <col min="4616" max="4616" width="3.140625" style="70" customWidth="1"/>
    <col min="4617" max="4617" width="2.28515625" style="70" customWidth="1"/>
    <col min="4618" max="4618" width="2" style="70" customWidth="1"/>
    <col min="4619" max="4619" width="2.7109375" style="70" customWidth="1"/>
    <col min="4620" max="4620" width="2" style="70" customWidth="1"/>
    <col min="4621" max="4621" width="2.5703125" style="70" customWidth="1"/>
    <col min="4622" max="4622" width="2.7109375" style="70" customWidth="1"/>
    <col min="4623" max="4623" width="3" style="70" customWidth="1"/>
    <col min="4624" max="4624" width="2.28515625" style="70" customWidth="1"/>
    <col min="4625" max="4625" width="3" style="70" customWidth="1"/>
    <col min="4626" max="4627" width="3.140625" style="70" customWidth="1"/>
    <col min="4628" max="4628" width="18.85546875" style="70" customWidth="1"/>
    <col min="4629" max="4629" width="3.5703125" style="70" customWidth="1"/>
    <col min="4630" max="4630" width="2.28515625" style="70" customWidth="1"/>
    <col min="4631" max="4631" width="3.140625" style="70" customWidth="1"/>
    <col min="4632" max="4632" width="2.7109375" style="70" customWidth="1"/>
    <col min="4633" max="4633" width="1.85546875" style="70" customWidth="1"/>
    <col min="4634" max="4634" width="2.140625" style="70" customWidth="1"/>
    <col min="4635" max="4635" width="2.7109375" style="70" customWidth="1"/>
    <col min="4636" max="4636" width="3.28515625" style="70" customWidth="1"/>
    <col min="4637" max="4637" width="3.5703125" style="70" customWidth="1"/>
    <col min="4638" max="4638" width="2.85546875" style="70" customWidth="1"/>
    <col min="4639" max="4639" width="3" style="70" customWidth="1"/>
    <col min="4640" max="4640" width="3.28515625" style="70" customWidth="1"/>
    <col min="4641" max="4641" width="3.85546875" style="70" customWidth="1"/>
    <col min="4642" max="4642" width="3.42578125" style="70" customWidth="1"/>
    <col min="4643" max="4643" width="3" style="70" customWidth="1"/>
    <col min="4644" max="4644" width="3.140625" style="70" customWidth="1"/>
    <col min="4645" max="4864" width="9.140625" style="70"/>
    <col min="4865" max="4865" width="1.5703125" style="70" customWidth="1"/>
    <col min="4866" max="4866" width="2.42578125" style="70" customWidth="1"/>
    <col min="4867" max="4867" width="2.140625" style="70" customWidth="1"/>
    <col min="4868" max="4868" width="3" style="70" customWidth="1"/>
    <col min="4869" max="4869" width="2.28515625" style="70" customWidth="1"/>
    <col min="4870" max="4870" width="1.85546875" style="70" customWidth="1"/>
    <col min="4871" max="4871" width="2.28515625" style="70" customWidth="1"/>
    <col min="4872" max="4872" width="3.140625" style="70" customWidth="1"/>
    <col min="4873" max="4873" width="2.28515625" style="70" customWidth="1"/>
    <col min="4874" max="4874" width="2" style="70" customWidth="1"/>
    <col min="4875" max="4875" width="2.7109375" style="70" customWidth="1"/>
    <col min="4876" max="4876" width="2" style="70" customWidth="1"/>
    <col min="4877" max="4877" width="2.5703125" style="70" customWidth="1"/>
    <col min="4878" max="4878" width="2.7109375" style="70" customWidth="1"/>
    <col min="4879" max="4879" width="3" style="70" customWidth="1"/>
    <col min="4880" max="4880" width="2.28515625" style="70" customWidth="1"/>
    <col min="4881" max="4881" width="3" style="70" customWidth="1"/>
    <col min="4882" max="4883" width="3.140625" style="70" customWidth="1"/>
    <col min="4884" max="4884" width="18.85546875" style="70" customWidth="1"/>
    <col min="4885" max="4885" width="3.5703125" style="70" customWidth="1"/>
    <col min="4886" max="4886" width="2.28515625" style="70" customWidth="1"/>
    <col min="4887" max="4887" width="3.140625" style="70" customWidth="1"/>
    <col min="4888" max="4888" width="2.7109375" style="70" customWidth="1"/>
    <col min="4889" max="4889" width="1.85546875" style="70" customWidth="1"/>
    <col min="4890" max="4890" width="2.140625" style="70" customWidth="1"/>
    <col min="4891" max="4891" width="2.7109375" style="70" customWidth="1"/>
    <col min="4892" max="4892" width="3.28515625" style="70" customWidth="1"/>
    <col min="4893" max="4893" width="3.5703125" style="70" customWidth="1"/>
    <col min="4894" max="4894" width="2.85546875" style="70" customWidth="1"/>
    <col min="4895" max="4895" width="3" style="70" customWidth="1"/>
    <col min="4896" max="4896" width="3.28515625" style="70" customWidth="1"/>
    <col min="4897" max="4897" width="3.85546875" style="70" customWidth="1"/>
    <col min="4898" max="4898" width="3.42578125" style="70" customWidth="1"/>
    <col min="4899" max="4899" width="3" style="70" customWidth="1"/>
    <col min="4900" max="4900" width="3.140625" style="70" customWidth="1"/>
    <col min="4901" max="5120" width="9.140625" style="70"/>
    <col min="5121" max="5121" width="1.5703125" style="70" customWidth="1"/>
    <col min="5122" max="5122" width="2.42578125" style="70" customWidth="1"/>
    <col min="5123" max="5123" width="2.140625" style="70" customWidth="1"/>
    <col min="5124" max="5124" width="3" style="70" customWidth="1"/>
    <col min="5125" max="5125" width="2.28515625" style="70" customWidth="1"/>
    <col min="5126" max="5126" width="1.85546875" style="70" customWidth="1"/>
    <col min="5127" max="5127" width="2.28515625" style="70" customWidth="1"/>
    <col min="5128" max="5128" width="3.140625" style="70" customWidth="1"/>
    <col min="5129" max="5129" width="2.28515625" style="70" customWidth="1"/>
    <col min="5130" max="5130" width="2" style="70" customWidth="1"/>
    <col min="5131" max="5131" width="2.7109375" style="70" customWidth="1"/>
    <col min="5132" max="5132" width="2" style="70" customWidth="1"/>
    <col min="5133" max="5133" width="2.5703125" style="70" customWidth="1"/>
    <col min="5134" max="5134" width="2.7109375" style="70" customWidth="1"/>
    <col min="5135" max="5135" width="3" style="70" customWidth="1"/>
    <col min="5136" max="5136" width="2.28515625" style="70" customWidth="1"/>
    <col min="5137" max="5137" width="3" style="70" customWidth="1"/>
    <col min="5138" max="5139" width="3.140625" style="70" customWidth="1"/>
    <col min="5140" max="5140" width="18.85546875" style="70" customWidth="1"/>
    <col min="5141" max="5141" width="3.5703125" style="70" customWidth="1"/>
    <col min="5142" max="5142" width="2.28515625" style="70" customWidth="1"/>
    <col min="5143" max="5143" width="3.140625" style="70" customWidth="1"/>
    <col min="5144" max="5144" width="2.7109375" style="70" customWidth="1"/>
    <col min="5145" max="5145" width="1.85546875" style="70" customWidth="1"/>
    <col min="5146" max="5146" width="2.140625" style="70" customWidth="1"/>
    <col min="5147" max="5147" width="2.7109375" style="70" customWidth="1"/>
    <col min="5148" max="5148" width="3.28515625" style="70" customWidth="1"/>
    <col min="5149" max="5149" width="3.5703125" style="70" customWidth="1"/>
    <col min="5150" max="5150" width="2.85546875" style="70" customWidth="1"/>
    <col min="5151" max="5151" width="3" style="70" customWidth="1"/>
    <col min="5152" max="5152" width="3.28515625" style="70" customWidth="1"/>
    <col min="5153" max="5153" width="3.85546875" style="70" customWidth="1"/>
    <col min="5154" max="5154" width="3.42578125" style="70" customWidth="1"/>
    <col min="5155" max="5155" width="3" style="70" customWidth="1"/>
    <col min="5156" max="5156" width="3.140625" style="70" customWidth="1"/>
    <col min="5157" max="5376" width="9.140625" style="70"/>
    <col min="5377" max="5377" width="1.5703125" style="70" customWidth="1"/>
    <col min="5378" max="5378" width="2.42578125" style="70" customWidth="1"/>
    <col min="5379" max="5379" width="2.140625" style="70" customWidth="1"/>
    <col min="5380" max="5380" width="3" style="70" customWidth="1"/>
    <col min="5381" max="5381" width="2.28515625" style="70" customWidth="1"/>
    <col min="5382" max="5382" width="1.85546875" style="70" customWidth="1"/>
    <col min="5383" max="5383" width="2.28515625" style="70" customWidth="1"/>
    <col min="5384" max="5384" width="3.140625" style="70" customWidth="1"/>
    <col min="5385" max="5385" width="2.28515625" style="70" customWidth="1"/>
    <col min="5386" max="5386" width="2" style="70" customWidth="1"/>
    <col min="5387" max="5387" width="2.7109375" style="70" customWidth="1"/>
    <col min="5388" max="5388" width="2" style="70" customWidth="1"/>
    <col min="5389" max="5389" width="2.5703125" style="70" customWidth="1"/>
    <col min="5390" max="5390" width="2.7109375" style="70" customWidth="1"/>
    <col min="5391" max="5391" width="3" style="70" customWidth="1"/>
    <col min="5392" max="5392" width="2.28515625" style="70" customWidth="1"/>
    <col min="5393" max="5393" width="3" style="70" customWidth="1"/>
    <col min="5394" max="5395" width="3.140625" style="70" customWidth="1"/>
    <col min="5396" max="5396" width="18.85546875" style="70" customWidth="1"/>
    <col min="5397" max="5397" width="3.5703125" style="70" customWidth="1"/>
    <col min="5398" max="5398" width="2.28515625" style="70" customWidth="1"/>
    <col min="5399" max="5399" width="3.140625" style="70" customWidth="1"/>
    <col min="5400" max="5400" width="2.7109375" style="70" customWidth="1"/>
    <col min="5401" max="5401" width="1.85546875" style="70" customWidth="1"/>
    <col min="5402" max="5402" width="2.140625" style="70" customWidth="1"/>
    <col min="5403" max="5403" width="2.7109375" style="70" customWidth="1"/>
    <col min="5404" max="5404" width="3.28515625" style="70" customWidth="1"/>
    <col min="5405" max="5405" width="3.5703125" style="70" customWidth="1"/>
    <col min="5406" max="5406" width="2.85546875" style="70" customWidth="1"/>
    <col min="5407" max="5407" width="3" style="70" customWidth="1"/>
    <col min="5408" max="5408" width="3.28515625" style="70" customWidth="1"/>
    <col min="5409" max="5409" width="3.85546875" style="70" customWidth="1"/>
    <col min="5410" max="5410" width="3.42578125" style="70" customWidth="1"/>
    <col min="5411" max="5411" width="3" style="70" customWidth="1"/>
    <col min="5412" max="5412" width="3.140625" style="70" customWidth="1"/>
    <col min="5413" max="5632" width="9.140625" style="70"/>
    <col min="5633" max="5633" width="1.5703125" style="70" customWidth="1"/>
    <col min="5634" max="5634" width="2.42578125" style="70" customWidth="1"/>
    <col min="5635" max="5635" width="2.140625" style="70" customWidth="1"/>
    <col min="5636" max="5636" width="3" style="70" customWidth="1"/>
    <col min="5637" max="5637" width="2.28515625" style="70" customWidth="1"/>
    <col min="5638" max="5638" width="1.85546875" style="70" customWidth="1"/>
    <col min="5639" max="5639" width="2.28515625" style="70" customWidth="1"/>
    <col min="5640" max="5640" width="3.140625" style="70" customWidth="1"/>
    <col min="5641" max="5641" width="2.28515625" style="70" customWidth="1"/>
    <col min="5642" max="5642" width="2" style="70" customWidth="1"/>
    <col min="5643" max="5643" width="2.7109375" style="70" customWidth="1"/>
    <col min="5644" max="5644" width="2" style="70" customWidth="1"/>
    <col min="5645" max="5645" width="2.5703125" style="70" customWidth="1"/>
    <col min="5646" max="5646" width="2.7109375" style="70" customWidth="1"/>
    <col min="5647" max="5647" width="3" style="70" customWidth="1"/>
    <col min="5648" max="5648" width="2.28515625" style="70" customWidth="1"/>
    <col min="5649" max="5649" width="3" style="70" customWidth="1"/>
    <col min="5650" max="5651" width="3.140625" style="70" customWidth="1"/>
    <col min="5652" max="5652" width="18.85546875" style="70" customWidth="1"/>
    <col min="5653" max="5653" width="3.5703125" style="70" customWidth="1"/>
    <col min="5654" max="5654" width="2.28515625" style="70" customWidth="1"/>
    <col min="5655" max="5655" width="3.140625" style="70" customWidth="1"/>
    <col min="5656" max="5656" width="2.7109375" style="70" customWidth="1"/>
    <col min="5657" max="5657" width="1.85546875" style="70" customWidth="1"/>
    <col min="5658" max="5658" width="2.140625" style="70" customWidth="1"/>
    <col min="5659" max="5659" width="2.7109375" style="70" customWidth="1"/>
    <col min="5660" max="5660" width="3.28515625" style="70" customWidth="1"/>
    <col min="5661" max="5661" width="3.5703125" style="70" customWidth="1"/>
    <col min="5662" max="5662" width="2.85546875" style="70" customWidth="1"/>
    <col min="5663" max="5663" width="3" style="70" customWidth="1"/>
    <col min="5664" max="5664" width="3.28515625" style="70" customWidth="1"/>
    <col min="5665" max="5665" width="3.85546875" style="70" customWidth="1"/>
    <col min="5666" max="5666" width="3.42578125" style="70" customWidth="1"/>
    <col min="5667" max="5667" width="3" style="70" customWidth="1"/>
    <col min="5668" max="5668" width="3.140625" style="70" customWidth="1"/>
    <col min="5669" max="5888" width="9.140625" style="70"/>
    <col min="5889" max="5889" width="1.5703125" style="70" customWidth="1"/>
    <col min="5890" max="5890" width="2.42578125" style="70" customWidth="1"/>
    <col min="5891" max="5891" width="2.140625" style="70" customWidth="1"/>
    <col min="5892" max="5892" width="3" style="70" customWidth="1"/>
    <col min="5893" max="5893" width="2.28515625" style="70" customWidth="1"/>
    <col min="5894" max="5894" width="1.85546875" style="70" customWidth="1"/>
    <col min="5895" max="5895" width="2.28515625" style="70" customWidth="1"/>
    <col min="5896" max="5896" width="3.140625" style="70" customWidth="1"/>
    <col min="5897" max="5897" width="2.28515625" style="70" customWidth="1"/>
    <col min="5898" max="5898" width="2" style="70" customWidth="1"/>
    <col min="5899" max="5899" width="2.7109375" style="70" customWidth="1"/>
    <col min="5900" max="5900" width="2" style="70" customWidth="1"/>
    <col min="5901" max="5901" width="2.5703125" style="70" customWidth="1"/>
    <col min="5902" max="5902" width="2.7109375" style="70" customWidth="1"/>
    <col min="5903" max="5903" width="3" style="70" customWidth="1"/>
    <col min="5904" max="5904" width="2.28515625" style="70" customWidth="1"/>
    <col min="5905" max="5905" width="3" style="70" customWidth="1"/>
    <col min="5906" max="5907" width="3.140625" style="70" customWidth="1"/>
    <col min="5908" max="5908" width="18.85546875" style="70" customWidth="1"/>
    <col min="5909" max="5909" width="3.5703125" style="70" customWidth="1"/>
    <col min="5910" max="5910" width="2.28515625" style="70" customWidth="1"/>
    <col min="5911" max="5911" width="3.140625" style="70" customWidth="1"/>
    <col min="5912" max="5912" width="2.7109375" style="70" customWidth="1"/>
    <col min="5913" max="5913" width="1.85546875" style="70" customWidth="1"/>
    <col min="5914" max="5914" width="2.140625" style="70" customWidth="1"/>
    <col min="5915" max="5915" width="2.7109375" style="70" customWidth="1"/>
    <col min="5916" max="5916" width="3.28515625" style="70" customWidth="1"/>
    <col min="5917" max="5917" width="3.5703125" style="70" customWidth="1"/>
    <col min="5918" max="5918" width="2.85546875" style="70" customWidth="1"/>
    <col min="5919" max="5919" width="3" style="70" customWidth="1"/>
    <col min="5920" max="5920" width="3.28515625" style="70" customWidth="1"/>
    <col min="5921" max="5921" width="3.85546875" style="70" customWidth="1"/>
    <col min="5922" max="5922" width="3.42578125" style="70" customWidth="1"/>
    <col min="5923" max="5923" width="3" style="70" customWidth="1"/>
    <col min="5924" max="5924" width="3.140625" style="70" customWidth="1"/>
    <col min="5925" max="6144" width="9.140625" style="70"/>
    <col min="6145" max="6145" width="1.5703125" style="70" customWidth="1"/>
    <col min="6146" max="6146" width="2.42578125" style="70" customWidth="1"/>
    <col min="6147" max="6147" width="2.140625" style="70" customWidth="1"/>
    <col min="6148" max="6148" width="3" style="70" customWidth="1"/>
    <col min="6149" max="6149" width="2.28515625" style="70" customWidth="1"/>
    <col min="6150" max="6150" width="1.85546875" style="70" customWidth="1"/>
    <col min="6151" max="6151" width="2.28515625" style="70" customWidth="1"/>
    <col min="6152" max="6152" width="3.140625" style="70" customWidth="1"/>
    <col min="6153" max="6153" width="2.28515625" style="70" customWidth="1"/>
    <col min="6154" max="6154" width="2" style="70" customWidth="1"/>
    <col min="6155" max="6155" width="2.7109375" style="70" customWidth="1"/>
    <col min="6156" max="6156" width="2" style="70" customWidth="1"/>
    <col min="6157" max="6157" width="2.5703125" style="70" customWidth="1"/>
    <col min="6158" max="6158" width="2.7109375" style="70" customWidth="1"/>
    <col min="6159" max="6159" width="3" style="70" customWidth="1"/>
    <col min="6160" max="6160" width="2.28515625" style="70" customWidth="1"/>
    <col min="6161" max="6161" width="3" style="70" customWidth="1"/>
    <col min="6162" max="6163" width="3.140625" style="70" customWidth="1"/>
    <col min="6164" max="6164" width="18.85546875" style="70" customWidth="1"/>
    <col min="6165" max="6165" width="3.5703125" style="70" customWidth="1"/>
    <col min="6166" max="6166" width="2.28515625" style="70" customWidth="1"/>
    <col min="6167" max="6167" width="3.140625" style="70" customWidth="1"/>
    <col min="6168" max="6168" width="2.7109375" style="70" customWidth="1"/>
    <col min="6169" max="6169" width="1.85546875" style="70" customWidth="1"/>
    <col min="6170" max="6170" width="2.140625" style="70" customWidth="1"/>
    <col min="6171" max="6171" width="2.7109375" style="70" customWidth="1"/>
    <col min="6172" max="6172" width="3.28515625" style="70" customWidth="1"/>
    <col min="6173" max="6173" width="3.5703125" style="70" customWidth="1"/>
    <col min="6174" max="6174" width="2.85546875" style="70" customWidth="1"/>
    <col min="6175" max="6175" width="3" style="70" customWidth="1"/>
    <col min="6176" max="6176" width="3.28515625" style="70" customWidth="1"/>
    <col min="6177" max="6177" width="3.85546875" style="70" customWidth="1"/>
    <col min="6178" max="6178" width="3.42578125" style="70" customWidth="1"/>
    <col min="6179" max="6179" width="3" style="70" customWidth="1"/>
    <col min="6180" max="6180" width="3.140625" style="70" customWidth="1"/>
    <col min="6181" max="6400" width="9.140625" style="70"/>
    <col min="6401" max="6401" width="1.5703125" style="70" customWidth="1"/>
    <col min="6402" max="6402" width="2.42578125" style="70" customWidth="1"/>
    <col min="6403" max="6403" width="2.140625" style="70" customWidth="1"/>
    <col min="6404" max="6404" width="3" style="70" customWidth="1"/>
    <col min="6405" max="6405" width="2.28515625" style="70" customWidth="1"/>
    <col min="6406" max="6406" width="1.85546875" style="70" customWidth="1"/>
    <col min="6407" max="6407" width="2.28515625" style="70" customWidth="1"/>
    <col min="6408" max="6408" width="3.140625" style="70" customWidth="1"/>
    <col min="6409" max="6409" width="2.28515625" style="70" customWidth="1"/>
    <col min="6410" max="6410" width="2" style="70" customWidth="1"/>
    <col min="6411" max="6411" width="2.7109375" style="70" customWidth="1"/>
    <col min="6412" max="6412" width="2" style="70" customWidth="1"/>
    <col min="6413" max="6413" width="2.5703125" style="70" customWidth="1"/>
    <col min="6414" max="6414" width="2.7109375" style="70" customWidth="1"/>
    <col min="6415" max="6415" width="3" style="70" customWidth="1"/>
    <col min="6416" max="6416" width="2.28515625" style="70" customWidth="1"/>
    <col min="6417" max="6417" width="3" style="70" customWidth="1"/>
    <col min="6418" max="6419" width="3.140625" style="70" customWidth="1"/>
    <col min="6420" max="6420" width="18.85546875" style="70" customWidth="1"/>
    <col min="6421" max="6421" width="3.5703125" style="70" customWidth="1"/>
    <col min="6422" max="6422" width="2.28515625" style="70" customWidth="1"/>
    <col min="6423" max="6423" width="3.140625" style="70" customWidth="1"/>
    <col min="6424" max="6424" width="2.7109375" style="70" customWidth="1"/>
    <col min="6425" max="6425" width="1.85546875" style="70" customWidth="1"/>
    <col min="6426" max="6426" width="2.140625" style="70" customWidth="1"/>
    <col min="6427" max="6427" width="2.7109375" style="70" customWidth="1"/>
    <col min="6428" max="6428" width="3.28515625" style="70" customWidth="1"/>
    <col min="6429" max="6429" width="3.5703125" style="70" customWidth="1"/>
    <col min="6430" max="6430" width="2.85546875" style="70" customWidth="1"/>
    <col min="6431" max="6431" width="3" style="70" customWidth="1"/>
    <col min="6432" max="6432" width="3.28515625" style="70" customWidth="1"/>
    <col min="6433" max="6433" width="3.85546875" style="70" customWidth="1"/>
    <col min="6434" max="6434" width="3.42578125" style="70" customWidth="1"/>
    <col min="6435" max="6435" width="3" style="70" customWidth="1"/>
    <col min="6436" max="6436" width="3.140625" style="70" customWidth="1"/>
    <col min="6437" max="6656" width="9.140625" style="70"/>
    <col min="6657" max="6657" width="1.5703125" style="70" customWidth="1"/>
    <col min="6658" max="6658" width="2.42578125" style="70" customWidth="1"/>
    <col min="6659" max="6659" width="2.140625" style="70" customWidth="1"/>
    <col min="6660" max="6660" width="3" style="70" customWidth="1"/>
    <col min="6661" max="6661" width="2.28515625" style="70" customWidth="1"/>
    <col min="6662" max="6662" width="1.85546875" style="70" customWidth="1"/>
    <col min="6663" max="6663" width="2.28515625" style="70" customWidth="1"/>
    <col min="6664" max="6664" width="3.140625" style="70" customWidth="1"/>
    <col min="6665" max="6665" width="2.28515625" style="70" customWidth="1"/>
    <col min="6666" max="6666" width="2" style="70" customWidth="1"/>
    <col min="6667" max="6667" width="2.7109375" style="70" customWidth="1"/>
    <col min="6668" max="6668" width="2" style="70" customWidth="1"/>
    <col min="6669" max="6669" width="2.5703125" style="70" customWidth="1"/>
    <col min="6670" max="6670" width="2.7109375" style="70" customWidth="1"/>
    <col min="6671" max="6671" width="3" style="70" customWidth="1"/>
    <col min="6672" max="6672" width="2.28515625" style="70" customWidth="1"/>
    <col min="6673" max="6673" width="3" style="70" customWidth="1"/>
    <col min="6674" max="6675" width="3.140625" style="70" customWidth="1"/>
    <col min="6676" max="6676" width="18.85546875" style="70" customWidth="1"/>
    <col min="6677" max="6677" width="3.5703125" style="70" customWidth="1"/>
    <col min="6678" max="6678" width="2.28515625" style="70" customWidth="1"/>
    <col min="6679" max="6679" width="3.140625" style="70" customWidth="1"/>
    <col min="6680" max="6680" width="2.7109375" style="70" customWidth="1"/>
    <col min="6681" max="6681" width="1.85546875" style="70" customWidth="1"/>
    <col min="6682" max="6682" width="2.140625" style="70" customWidth="1"/>
    <col min="6683" max="6683" width="2.7109375" style="70" customWidth="1"/>
    <col min="6684" max="6684" width="3.28515625" style="70" customWidth="1"/>
    <col min="6685" max="6685" width="3.5703125" style="70" customWidth="1"/>
    <col min="6686" max="6686" width="2.85546875" style="70" customWidth="1"/>
    <col min="6687" max="6687" width="3" style="70" customWidth="1"/>
    <col min="6688" max="6688" width="3.28515625" style="70" customWidth="1"/>
    <col min="6689" max="6689" width="3.85546875" style="70" customWidth="1"/>
    <col min="6690" max="6690" width="3.42578125" style="70" customWidth="1"/>
    <col min="6691" max="6691" width="3" style="70" customWidth="1"/>
    <col min="6692" max="6692" width="3.140625" style="70" customWidth="1"/>
    <col min="6693" max="6912" width="9.140625" style="70"/>
    <col min="6913" max="6913" width="1.5703125" style="70" customWidth="1"/>
    <col min="6914" max="6914" width="2.42578125" style="70" customWidth="1"/>
    <col min="6915" max="6915" width="2.140625" style="70" customWidth="1"/>
    <col min="6916" max="6916" width="3" style="70" customWidth="1"/>
    <col min="6917" max="6917" width="2.28515625" style="70" customWidth="1"/>
    <col min="6918" max="6918" width="1.85546875" style="70" customWidth="1"/>
    <col min="6919" max="6919" width="2.28515625" style="70" customWidth="1"/>
    <col min="6920" max="6920" width="3.140625" style="70" customWidth="1"/>
    <col min="6921" max="6921" width="2.28515625" style="70" customWidth="1"/>
    <col min="6922" max="6922" width="2" style="70" customWidth="1"/>
    <col min="6923" max="6923" width="2.7109375" style="70" customWidth="1"/>
    <col min="6924" max="6924" width="2" style="70" customWidth="1"/>
    <col min="6925" max="6925" width="2.5703125" style="70" customWidth="1"/>
    <col min="6926" max="6926" width="2.7109375" style="70" customWidth="1"/>
    <col min="6927" max="6927" width="3" style="70" customWidth="1"/>
    <col min="6928" max="6928" width="2.28515625" style="70" customWidth="1"/>
    <col min="6929" max="6929" width="3" style="70" customWidth="1"/>
    <col min="6930" max="6931" width="3.140625" style="70" customWidth="1"/>
    <col min="6932" max="6932" width="18.85546875" style="70" customWidth="1"/>
    <col min="6933" max="6933" width="3.5703125" style="70" customWidth="1"/>
    <col min="6934" max="6934" width="2.28515625" style="70" customWidth="1"/>
    <col min="6935" max="6935" width="3.140625" style="70" customWidth="1"/>
    <col min="6936" max="6936" width="2.7109375" style="70" customWidth="1"/>
    <col min="6937" max="6937" width="1.85546875" style="70" customWidth="1"/>
    <col min="6938" max="6938" width="2.140625" style="70" customWidth="1"/>
    <col min="6939" max="6939" width="2.7109375" style="70" customWidth="1"/>
    <col min="6940" max="6940" width="3.28515625" style="70" customWidth="1"/>
    <col min="6941" max="6941" width="3.5703125" style="70" customWidth="1"/>
    <col min="6942" max="6942" width="2.85546875" style="70" customWidth="1"/>
    <col min="6943" max="6943" width="3" style="70" customWidth="1"/>
    <col min="6944" max="6944" width="3.28515625" style="70" customWidth="1"/>
    <col min="6945" max="6945" width="3.85546875" style="70" customWidth="1"/>
    <col min="6946" max="6946" width="3.42578125" style="70" customWidth="1"/>
    <col min="6947" max="6947" width="3" style="70" customWidth="1"/>
    <col min="6948" max="6948" width="3.140625" style="70" customWidth="1"/>
    <col min="6949" max="7168" width="9.140625" style="70"/>
    <col min="7169" max="7169" width="1.5703125" style="70" customWidth="1"/>
    <col min="7170" max="7170" width="2.42578125" style="70" customWidth="1"/>
    <col min="7171" max="7171" width="2.140625" style="70" customWidth="1"/>
    <col min="7172" max="7172" width="3" style="70" customWidth="1"/>
    <col min="7173" max="7173" width="2.28515625" style="70" customWidth="1"/>
    <col min="7174" max="7174" width="1.85546875" style="70" customWidth="1"/>
    <col min="7175" max="7175" width="2.28515625" style="70" customWidth="1"/>
    <col min="7176" max="7176" width="3.140625" style="70" customWidth="1"/>
    <col min="7177" max="7177" width="2.28515625" style="70" customWidth="1"/>
    <col min="7178" max="7178" width="2" style="70" customWidth="1"/>
    <col min="7179" max="7179" width="2.7109375" style="70" customWidth="1"/>
    <col min="7180" max="7180" width="2" style="70" customWidth="1"/>
    <col min="7181" max="7181" width="2.5703125" style="70" customWidth="1"/>
    <col min="7182" max="7182" width="2.7109375" style="70" customWidth="1"/>
    <col min="7183" max="7183" width="3" style="70" customWidth="1"/>
    <col min="7184" max="7184" width="2.28515625" style="70" customWidth="1"/>
    <col min="7185" max="7185" width="3" style="70" customWidth="1"/>
    <col min="7186" max="7187" width="3.140625" style="70" customWidth="1"/>
    <col min="7188" max="7188" width="18.85546875" style="70" customWidth="1"/>
    <col min="7189" max="7189" width="3.5703125" style="70" customWidth="1"/>
    <col min="7190" max="7190" width="2.28515625" style="70" customWidth="1"/>
    <col min="7191" max="7191" width="3.140625" style="70" customWidth="1"/>
    <col min="7192" max="7192" width="2.7109375" style="70" customWidth="1"/>
    <col min="7193" max="7193" width="1.85546875" style="70" customWidth="1"/>
    <col min="7194" max="7194" width="2.140625" style="70" customWidth="1"/>
    <col min="7195" max="7195" width="2.7109375" style="70" customWidth="1"/>
    <col min="7196" max="7196" width="3.28515625" style="70" customWidth="1"/>
    <col min="7197" max="7197" width="3.5703125" style="70" customWidth="1"/>
    <col min="7198" max="7198" width="2.85546875" style="70" customWidth="1"/>
    <col min="7199" max="7199" width="3" style="70" customWidth="1"/>
    <col min="7200" max="7200" width="3.28515625" style="70" customWidth="1"/>
    <col min="7201" max="7201" width="3.85546875" style="70" customWidth="1"/>
    <col min="7202" max="7202" width="3.42578125" style="70" customWidth="1"/>
    <col min="7203" max="7203" width="3" style="70" customWidth="1"/>
    <col min="7204" max="7204" width="3.140625" style="70" customWidth="1"/>
    <col min="7205" max="7424" width="9.140625" style="70"/>
    <col min="7425" max="7425" width="1.5703125" style="70" customWidth="1"/>
    <col min="7426" max="7426" width="2.42578125" style="70" customWidth="1"/>
    <col min="7427" max="7427" width="2.140625" style="70" customWidth="1"/>
    <col min="7428" max="7428" width="3" style="70" customWidth="1"/>
    <col min="7429" max="7429" width="2.28515625" style="70" customWidth="1"/>
    <col min="7430" max="7430" width="1.85546875" style="70" customWidth="1"/>
    <col min="7431" max="7431" width="2.28515625" style="70" customWidth="1"/>
    <col min="7432" max="7432" width="3.140625" style="70" customWidth="1"/>
    <col min="7433" max="7433" width="2.28515625" style="70" customWidth="1"/>
    <col min="7434" max="7434" width="2" style="70" customWidth="1"/>
    <col min="7435" max="7435" width="2.7109375" style="70" customWidth="1"/>
    <col min="7436" max="7436" width="2" style="70" customWidth="1"/>
    <col min="7437" max="7437" width="2.5703125" style="70" customWidth="1"/>
    <col min="7438" max="7438" width="2.7109375" style="70" customWidth="1"/>
    <col min="7439" max="7439" width="3" style="70" customWidth="1"/>
    <col min="7440" max="7440" width="2.28515625" style="70" customWidth="1"/>
    <col min="7441" max="7441" width="3" style="70" customWidth="1"/>
    <col min="7442" max="7443" width="3.140625" style="70" customWidth="1"/>
    <col min="7444" max="7444" width="18.85546875" style="70" customWidth="1"/>
    <col min="7445" max="7445" width="3.5703125" style="70" customWidth="1"/>
    <col min="7446" max="7446" width="2.28515625" style="70" customWidth="1"/>
    <col min="7447" max="7447" width="3.140625" style="70" customWidth="1"/>
    <col min="7448" max="7448" width="2.7109375" style="70" customWidth="1"/>
    <col min="7449" max="7449" width="1.85546875" style="70" customWidth="1"/>
    <col min="7450" max="7450" width="2.140625" style="70" customWidth="1"/>
    <col min="7451" max="7451" width="2.7109375" style="70" customWidth="1"/>
    <col min="7452" max="7452" width="3.28515625" style="70" customWidth="1"/>
    <col min="7453" max="7453" width="3.5703125" style="70" customWidth="1"/>
    <col min="7454" max="7454" width="2.85546875" style="70" customWidth="1"/>
    <col min="7455" max="7455" width="3" style="70" customWidth="1"/>
    <col min="7456" max="7456" width="3.28515625" style="70" customWidth="1"/>
    <col min="7457" max="7457" width="3.85546875" style="70" customWidth="1"/>
    <col min="7458" max="7458" width="3.42578125" style="70" customWidth="1"/>
    <col min="7459" max="7459" width="3" style="70" customWidth="1"/>
    <col min="7460" max="7460" width="3.140625" style="70" customWidth="1"/>
    <col min="7461" max="7680" width="9.140625" style="70"/>
    <col min="7681" max="7681" width="1.5703125" style="70" customWidth="1"/>
    <col min="7682" max="7682" width="2.42578125" style="70" customWidth="1"/>
    <col min="7683" max="7683" width="2.140625" style="70" customWidth="1"/>
    <col min="7684" max="7684" width="3" style="70" customWidth="1"/>
    <col min="7685" max="7685" width="2.28515625" style="70" customWidth="1"/>
    <col min="7686" max="7686" width="1.85546875" style="70" customWidth="1"/>
    <col min="7687" max="7687" width="2.28515625" style="70" customWidth="1"/>
    <col min="7688" max="7688" width="3.140625" style="70" customWidth="1"/>
    <col min="7689" max="7689" width="2.28515625" style="70" customWidth="1"/>
    <col min="7690" max="7690" width="2" style="70" customWidth="1"/>
    <col min="7691" max="7691" width="2.7109375" style="70" customWidth="1"/>
    <col min="7692" max="7692" width="2" style="70" customWidth="1"/>
    <col min="7693" max="7693" width="2.5703125" style="70" customWidth="1"/>
    <col min="7694" max="7694" width="2.7109375" style="70" customWidth="1"/>
    <col min="7695" max="7695" width="3" style="70" customWidth="1"/>
    <col min="7696" max="7696" width="2.28515625" style="70" customWidth="1"/>
    <col min="7697" max="7697" width="3" style="70" customWidth="1"/>
    <col min="7698" max="7699" width="3.140625" style="70" customWidth="1"/>
    <col min="7700" max="7700" width="18.85546875" style="70" customWidth="1"/>
    <col min="7701" max="7701" width="3.5703125" style="70" customWidth="1"/>
    <col min="7702" max="7702" width="2.28515625" style="70" customWidth="1"/>
    <col min="7703" max="7703" width="3.140625" style="70" customWidth="1"/>
    <col min="7704" max="7704" width="2.7109375" style="70" customWidth="1"/>
    <col min="7705" max="7705" width="1.85546875" style="70" customWidth="1"/>
    <col min="7706" max="7706" width="2.140625" style="70" customWidth="1"/>
    <col min="7707" max="7707" width="2.7109375" style="70" customWidth="1"/>
    <col min="7708" max="7708" width="3.28515625" style="70" customWidth="1"/>
    <col min="7709" max="7709" width="3.5703125" style="70" customWidth="1"/>
    <col min="7710" max="7710" width="2.85546875" style="70" customWidth="1"/>
    <col min="7711" max="7711" width="3" style="70" customWidth="1"/>
    <col min="7712" max="7712" width="3.28515625" style="70" customWidth="1"/>
    <col min="7713" max="7713" width="3.85546875" style="70" customWidth="1"/>
    <col min="7714" max="7714" width="3.42578125" style="70" customWidth="1"/>
    <col min="7715" max="7715" width="3" style="70" customWidth="1"/>
    <col min="7716" max="7716" width="3.140625" style="70" customWidth="1"/>
    <col min="7717" max="7936" width="9.140625" style="70"/>
    <col min="7937" max="7937" width="1.5703125" style="70" customWidth="1"/>
    <col min="7938" max="7938" width="2.42578125" style="70" customWidth="1"/>
    <col min="7939" max="7939" width="2.140625" style="70" customWidth="1"/>
    <col min="7940" max="7940" width="3" style="70" customWidth="1"/>
    <col min="7941" max="7941" width="2.28515625" style="70" customWidth="1"/>
    <col min="7942" max="7942" width="1.85546875" style="70" customWidth="1"/>
    <col min="7943" max="7943" width="2.28515625" style="70" customWidth="1"/>
    <col min="7944" max="7944" width="3.140625" style="70" customWidth="1"/>
    <col min="7945" max="7945" width="2.28515625" style="70" customWidth="1"/>
    <col min="7946" max="7946" width="2" style="70" customWidth="1"/>
    <col min="7947" max="7947" width="2.7109375" style="70" customWidth="1"/>
    <col min="7948" max="7948" width="2" style="70" customWidth="1"/>
    <col min="7949" max="7949" width="2.5703125" style="70" customWidth="1"/>
    <col min="7950" max="7950" width="2.7109375" style="70" customWidth="1"/>
    <col min="7951" max="7951" width="3" style="70" customWidth="1"/>
    <col min="7952" max="7952" width="2.28515625" style="70" customWidth="1"/>
    <col min="7953" max="7953" width="3" style="70" customWidth="1"/>
    <col min="7954" max="7955" width="3.140625" style="70" customWidth="1"/>
    <col min="7956" max="7956" width="18.85546875" style="70" customWidth="1"/>
    <col min="7957" max="7957" width="3.5703125" style="70" customWidth="1"/>
    <col min="7958" max="7958" width="2.28515625" style="70" customWidth="1"/>
    <col min="7959" max="7959" width="3.140625" style="70" customWidth="1"/>
    <col min="7960" max="7960" width="2.7109375" style="70" customWidth="1"/>
    <col min="7961" max="7961" width="1.85546875" style="70" customWidth="1"/>
    <col min="7962" max="7962" width="2.140625" style="70" customWidth="1"/>
    <col min="7963" max="7963" width="2.7109375" style="70" customWidth="1"/>
    <col min="7964" max="7964" width="3.28515625" style="70" customWidth="1"/>
    <col min="7965" max="7965" width="3.5703125" style="70" customWidth="1"/>
    <col min="7966" max="7966" width="2.85546875" style="70" customWidth="1"/>
    <col min="7967" max="7967" width="3" style="70" customWidth="1"/>
    <col min="7968" max="7968" width="3.28515625" style="70" customWidth="1"/>
    <col min="7969" max="7969" width="3.85546875" style="70" customWidth="1"/>
    <col min="7970" max="7970" width="3.42578125" style="70" customWidth="1"/>
    <col min="7971" max="7971" width="3" style="70" customWidth="1"/>
    <col min="7972" max="7972" width="3.140625" style="70" customWidth="1"/>
    <col min="7973" max="8192" width="9.140625" style="70"/>
    <col min="8193" max="8193" width="1.5703125" style="70" customWidth="1"/>
    <col min="8194" max="8194" width="2.42578125" style="70" customWidth="1"/>
    <col min="8195" max="8195" width="2.140625" style="70" customWidth="1"/>
    <col min="8196" max="8196" width="3" style="70" customWidth="1"/>
    <col min="8197" max="8197" width="2.28515625" style="70" customWidth="1"/>
    <col min="8198" max="8198" width="1.85546875" style="70" customWidth="1"/>
    <col min="8199" max="8199" width="2.28515625" style="70" customWidth="1"/>
    <col min="8200" max="8200" width="3.140625" style="70" customWidth="1"/>
    <col min="8201" max="8201" width="2.28515625" style="70" customWidth="1"/>
    <col min="8202" max="8202" width="2" style="70" customWidth="1"/>
    <col min="8203" max="8203" width="2.7109375" style="70" customWidth="1"/>
    <col min="8204" max="8204" width="2" style="70" customWidth="1"/>
    <col min="8205" max="8205" width="2.5703125" style="70" customWidth="1"/>
    <col min="8206" max="8206" width="2.7109375" style="70" customWidth="1"/>
    <col min="8207" max="8207" width="3" style="70" customWidth="1"/>
    <col min="8208" max="8208" width="2.28515625" style="70" customWidth="1"/>
    <col min="8209" max="8209" width="3" style="70" customWidth="1"/>
    <col min="8210" max="8211" width="3.140625" style="70" customWidth="1"/>
    <col min="8212" max="8212" width="18.85546875" style="70" customWidth="1"/>
    <col min="8213" max="8213" width="3.5703125" style="70" customWidth="1"/>
    <col min="8214" max="8214" width="2.28515625" style="70" customWidth="1"/>
    <col min="8215" max="8215" width="3.140625" style="70" customWidth="1"/>
    <col min="8216" max="8216" width="2.7109375" style="70" customWidth="1"/>
    <col min="8217" max="8217" width="1.85546875" style="70" customWidth="1"/>
    <col min="8218" max="8218" width="2.140625" style="70" customWidth="1"/>
    <col min="8219" max="8219" width="2.7109375" style="70" customWidth="1"/>
    <col min="8220" max="8220" width="3.28515625" style="70" customWidth="1"/>
    <col min="8221" max="8221" width="3.5703125" style="70" customWidth="1"/>
    <col min="8222" max="8222" width="2.85546875" style="70" customWidth="1"/>
    <col min="8223" max="8223" width="3" style="70" customWidth="1"/>
    <col min="8224" max="8224" width="3.28515625" style="70" customWidth="1"/>
    <col min="8225" max="8225" width="3.85546875" style="70" customWidth="1"/>
    <col min="8226" max="8226" width="3.42578125" style="70" customWidth="1"/>
    <col min="8227" max="8227" width="3" style="70" customWidth="1"/>
    <col min="8228" max="8228" width="3.140625" style="70" customWidth="1"/>
    <col min="8229" max="8448" width="9.140625" style="70"/>
    <col min="8449" max="8449" width="1.5703125" style="70" customWidth="1"/>
    <col min="8450" max="8450" width="2.42578125" style="70" customWidth="1"/>
    <col min="8451" max="8451" width="2.140625" style="70" customWidth="1"/>
    <col min="8452" max="8452" width="3" style="70" customWidth="1"/>
    <col min="8453" max="8453" width="2.28515625" style="70" customWidth="1"/>
    <col min="8454" max="8454" width="1.85546875" style="70" customWidth="1"/>
    <col min="8455" max="8455" width="2.28515625" style="70" customWidth="1"/>
    <col min="8456" max="8456" width="3.140625" style="70" customWidth="1"/>
    <col min="8457" max="8457" width="2.28515625" style="70" customWidth="1"/>
    <col min="8458" max="8458" width="2" style="70" customWidth="1"/>
    <col min="8459" max="8459" width="2.7109375" style="70" customWidth="1"/>
    <col min="8460" max="8460" width="2" style="70" customWidth="1"/>
    <col min="8461" max="8461" width="2.5703125" style="70" customWidth="1"/>
    <col min="8462" max="8462" width="2.7109375" style="70" customWidth="1"/>
    <col min="8463" max="8463" width="3" style="70" customWidth="1"/>
    <col min="8464" max="8464" width="2.28515625" style="70" customWidth="1"/>
    <col min="8465" max="8465" width="3" style="70" customWidth="1"/>
    <col min="8466" max="8467" width="3.140625" style="70" customWidth="1"/>
    <col min="8468" max="8468" width="18.85546875" style="70" customWidth="1"/>
    <col min="8469" max="8469" width="3.5703125" style="70" customWidth="1"/>
    <col min="8470" max="8470" width="2.28515625" style="70" customWidth="1"/>
    <col min="8471" max="8471" width="3.140625" style="70" customWidth="1"/>
    <col min="8472" max="8472" width="2.7109375" style="70" customWidth="1"/>
    <col min="8473" max="8473" width="1.85546875" style="70" customWidth="1"/>
    <col min="8474" max="8474" width="2.140625" style="70" customWidth="1"/>
    <col min="8475" max="8475" width="2.7109375" style="70" customWidth="1"/>
    <col min="8476" max="8476" width="3.28515625" style="70" customWidth="1"/>
    <col min="8477" max="8477" width="3.5703125" style="70" customWidth="1"/>
    <col min="8478" max="8478" width="2.85546875" style="70" customWidth="1"/>
    <col min="8479" max="8479" width="3" style="70" customWidth="1"/>
    <col min="8480" max="8480" width="3.28515625" style="70" customWidth="1"/>
    <col min="8481" max="8481" width="3.85546875" style="70" customWidth="1"/>
    <col min="8482" max="8482" width="3.42578125" style="70" customWidth="1"/>
    <col min="8483" max="8483" width="3" style="70" customWidth="1"/>
    <col min="8484" max="8484" width="3.140625" style="70" customWidth="1"/>
    <col min="8485" max="8704" width="9.140625" style="70"/>
    <col min="8705" max="8705" width="1.5703125" style="70" customWidth="1"/>
    <col min="8706" max="8706" width="2.42578125" style="70" customWidth="1"/>
    <col min="8707" max="8707" width="2.140625" style="70" customWidth="1"/>
    <col min="8708" max="8708" width="3" style="70" customWidth="1"/>
    <col min="8709" max="8709" width="2.28515625" style="70" customWidth="1"/>
    <col min="8710" max="8710" width="1.85546875" style="70" customWidth="1"/>
    <col min="8711" max="8711" width="2.28515625" style="70" customWidth="1"/>
    <col min="8712" max="8712" width="3.140625" style="70" customWidth="1"/>
    <col min="8713" max="8713" width="2.28515625" style="70" customWidth="1"/>
    <col min="8714" max="8714" width="2" style="70" customWidth="1"/>
    <col min="8715" max="8715" width="2.7109375" style="70" customWidth="1"/>
    <col min="8716" max="8716" width="2" style="70" customWidth="1"/>
    <col min="8717" max="8717" width="2.5703125" style="70" customWidth="1"/>
    <col min="8718" max="8718" width="2.7109375" style="70" customWidth="1"/>
    <col min="8719" max="8719" width="3" style="70" customWidth="1"/>
    <col min="8720" max="8720" width="2.28515625" style="70" customWidth="1"/>
    <col min="8721" max="8721" width="3" style="70" customWidth="1"/>
    <col min="8722" max="8723" width="3.140625" style="70" customWidth="1"/>
    <col min="8724" max="8724" width="18.85546875" style="70" customWidth="1"/>
    <col min="8725" max="8725" width="3.5703125" style="70" customWidth="1"/>
    <col min="8726" max="8726" width="2.28515625" style="70" customWidth="1"/>
    <col min="8727" max="8727" width="3.140625" style="70" customWidth="1"/>
    <col min="8728" max="8728" width="2.7109375" style="70" customWidth="1"/>
    <col min="8729" max="8729" width="1.85546875" style="70" customWidth="1"/>
    <col min="8730" max="8730" width="2.140625" style="70" customWidth="1"/>
    <col min="8731" max="8731" width="2.7109375" style="70" customWidth="1"/>
    <col min="8732" max="8732" width="3.28515625" style="70" customWidth="1"/>
    <col min="8733" max="8733" width="3.5703125" style="70" customWidth="1"/>
    <col min="8734" max="8734" width="2.85546875" style="70" customWidth="1"/>
    <col min="8735" max="8735" width="3" style="70" customWidth="1"/>
    <col min="8736" max="8736" width="3.28515625" style="70" customWidth="1"/>
    <col min="8737" max="8737" width="3.85546875" style="70" customWidth="1"/>
    <col min="8738" max="8738" width="3.42578125" style="70" customWidth="1"/>
    <col min="8739" max="8739" width="3" style="70" customWidth="1"/>
    <col min="8740" max="8740" width="3.140625" style="70" customWidth="1"/>
    <col min="8741" max="8960" width="9.140625" style="70"/>
    <col min="8961" max="8961" width="1.5703125" style="70" customWidth="1"/>
    <col min="8962" max="8962" width="2.42578125" style="70" customWidth="1"/>
    <col min="8963" max="8963" width="2.140625" style="70" customWidth="1"/>
    <col min="8964" max="8964" width="3" style="70" customWidth="1"/>
    <col min="8965" max="8965" width="2.28515625" style="70" customWidth="1"/>
    <col min="8966" max="8966" width="1.85546875" style="70" customWidth="1"/>
    <col min="8967" max="8967" width="2.28515625" style="70" customWidth="1"/>
    <col min="8968" max="8968" width="3.140625" style="70" customWidth="1"/>
    <col min="8969" max="8969" width="2.28515625" style="70" customWidth="1"/>
    <col min="8970" max="8970" width="2" style="70" customWidth="1"/>
    <col min="8971" max="8971" width="2.7109375" style="70" customWidth="1"/>
    <col min="8972" max="8972" width="2" style="70" customWidth="1"/>
    <col min="8973" max="8973" width="2.5703125" style="70" customWidth="1"/>
    <col min="8974" max="8974" width="2.7109375" style="70" customWidth="1"/>
    <col min="8975" max="8975" width="3" style="70" customWidth="1"/>
    <col min="8976" max="8976" width="2.28515625" style="70" customWidth="1"/>
    <col min="8977" max="8977" width="3" style="70" customWidth="1"/>
    <col min="8978" max="8979" width="3.140625" style="70" customWidth="1"/>
    <col min="8980" max="8980" width="18.85546875" style="70" customWidth="1"/>
    <col min="8981" max="8981" width="3.5703125" style="70" customWidth="1"/>
    <col min="8982" max="8982" width="2.28515625" style="70" customWidth="1"/>
    <col min="8983" max="8983" width="3.140625" style="70" customWidth="1"/>
    <col min="8984" max="8984" width="2.7109375" style="70" customWidth="1"/>
    <col min="8985" max="8985" width="1.85546875" style="70" customWidth="1"/>
    <col min="8986" max="8986" width="2.140625" style="70" customWidth="1"/>
    <col min="8987" max="8987" width="2.7109375" style="70" customWidth="1"/>
    <col min="8988" max="8988" width="3.28515625" style="70" customWidth="1"/>
    <col min="8989" max="8989" width="3.5703125" style="70" customWidth="1"/>
    <col min="8990" max="8990" width="2.85546875" style="70" customWidth="1"/>
    <col min="8991" max="8991" width="3" style="70" customWidth="1"/>
    <col min="8992" max="8992" width="3.28515625" style="70" customWidth="1"/>
    <col min="8993" max="8993" width="3.85546875" style="70" customWidth="1"/>
    <col min="8994" max="8994" width="3.42578125" style="70" customWidth="1"/>
    <col min="8995" max="8995" width="3" style="70" customWidth="1"/>
    <col min="8996" max="8996" width="3.140625" style="70" customWidth="1"/>
    <col min="8997" max="9216" width="9.140625" style="70"/>
    <col min="9217" max="9217" width="1.5703125" style="70" customWidth="1"/>
    <col min="9218" max="9218" width="2.42578125" style="70" customWidth="1"/>
    <col min="9219" max="9219" width="2.140625" style="70" customWidth="1"/>
    <col min="9220" max="9220" width="3" style="70" customWidth="1"/>
    <col min="9221" max="9221" width="2.28515625" style="70" customWidth="1"/>
    <col min="9222" max="9222" width="1.85546875" style="70" customWidth="1"/>
    <col min="9223" max="9223" width="2.28515625" style="70" customWidth="1"/>
    <col min="9224" max="9224" width="3.140625" style="70" customWidth="1"/>
    <col min="9225" max="9225" width="2.28515625" style="70" customWidth="1"/>
    <col min="9226" max="9226" width="2" style="70" customWidth="1"/>
    <col min="9227" max="9227" width="2.7109375" style="70" customWidth="1"/>
    <col min="9228" max="9228" width="2" style="70" customWidth="1"/>
    <col min="9229" max="9229" width="2.5703125" style="70" customWidth="1"/>
    <col min="9230" max="9230" width="2.7109375" style="70" customWidth="1"/>
    <col min="9231" max="9231" width="3" style="70" customWidth="1"/>
    <col min="9232" max="9232" width="2.28515625" style="70" customWidth="1"/>
    <col min="9233" max="9233" width="3" style="70" customWidth="1"/>
    <col min="9234" max="9235" width="3.140625" style="70" customWidth="1"/>
    <col min="9236" max="9236" width="18.85546875" style="70" customWidth="1"/>
    <col min="9237" max="9237" width="3.5703125" style="70" customWidth="1"/>
    <col min="9238" max="9238" width="2.28515625" style="70" customWidth="1"/>
    <col min="9239" max="9239" width="3.140625" style="70" customWidth="1"/>
    <col min="9240" max="9240" width="2.7109375" style="70" customWidth="1"/>
    <col min="9241" max="9241" width="1.85546875" style="70" customWidth="1"/>
    <col min="9242" max="9242" width="2.140625" style="70" customWidth="1"/>
    <col min="9243" max="9243" width="2.7109375" style="70" customWidth="1"/>
    <col min="9244" max="9244" width="3.28515625" style="70" customWidth="1"/>
    <col min="9245" max="9245" width="3.5703125" style="70" customWidth="1"/>
    <col min="9246" max="9246" width="2.85546875" style="70" customWidth="1"/>
    <col min="9247" max="9247" width="3" style="70" customWidth="1"/>
    <col min="9248" max="9248" width="3.28515625" style="70" customWidth="1"/>
    <col min="9249" max="9249" width="3.85546875" style="70" customWidth="1"/>
    <col min="9250" max="9250" width="3.42578125" style="70" customWidth="1"/>
    <col min="9251" max="9251" width="3" style="70" customWidth="1"/>
    <col min="9252" max="9252" width="3.140625" style="70" customWidth="1"/>
    <col min="9253" max="9472" width="9.140625" style="70"/>
    <col min="9473" max="9473" width="1.5703125" style="70" customWidth="1"/>
    <col min="9474" max="9474" width="2.42578125" style="70" customWidth="1"/>
    <col min="9475" max="9475" width="2.140625" style="70" customWidth="1"/>
    <col min="9476" max="9476" width="3" style="70" customWidth="1"/>
    <col min="9477" max="9477" width="2.28515625" style="70" customWidth="1"/>
    <col min="9478" max="9478" width="1.85546875" style="70" customWidth="1"/>
    <col min="9479" max="9479" width="2.28515625" style="70" customWidth="1"/>
    <col min="9480" max="9480" width="3.140625" style="70" customWidth="1"/>
    <col min="9481" max="9481" width="2.28515625" style="70" customWidth="1"/>
    <col min="9482" max="9482" width="2" style="70" customWidth="1"/>
    <col min="9483" max="9483" width="2.7109375" style="70" customWidth="1"/>
    <col min="9484" max="9484" width="2" style="70" customWidth="1"/>
    <col min="9485" max="9485" width="2.5703125" style="70" customWidth="1"/>
    <col min="9486" max="9486" width="2.7109375" style="70" customWidth="1"/>
    <col min="9487" max="9487" width="3" style="70" customWidth="1"/>
    <col min="9488" max="9488" width="2.28515625" style="70" customWidth="1"/>
    <col min="9489" max="9489" width="3" style="70" customWidth="1"/>
    <col min="9490" max="9491" width="3.140625" style="70" customWidth="1"/>
    <col min="9492" max="9492" width="18.85546875" style="70" customWidth="1"/>
    <col min="9493" max="9493" width="3.5703125" style="70" customWidth="1"/>
    <col min="9494" max="9494" width="2.28515625" style="70" customWidth="1"/>
    <col min="9495" max="9495" width="3.140625" style="70" customWidth="1"/>
    <col min="9496" max="9496" width="2.7109375" style="70" customWidth="1"/>
    <col min="9497" max="9497" width="1.85546875" style="70" customWidth="1"/>
    <col min="9498" max="9498" width="2.140625" style="70" customWidth="1"/>
    <col min="9499" max="9499" width="2.7109375" style="70" customWidth="1"/>
    <col min="9500" max="9500" width="3.28515625" style="70" customWidth="1"/>
    <col min="9501" max="9501" width="3.5703125" style="70" customWidth="1"/>
    <col min="9502" max="9502" width="2.85546875" style="70" customWidth="1"/>
    <col min="9503" max="9503" width="3" style="70" customWidth="1"/>
    <col min="9504" max="9504" width="3.28515625" style="70" customWidth="1"/>
    <col min="9505" max="9505" width="3.85546875" style="70" customWidth="1"/>
    <col min="9506" max="9506" width="3.42578125" style="70" customWidth="1"/>
    <col min="9507" max="9507" width="3" style="70" customWidth="1"/>
    <col min="9508" max="9508" width="3.140625" style="70" customWidth="1"/>
    <col min="9509" max="9728" width="9.140625" style="70"/>
    <col min="9729" max="9729" width="1.5703125" style="70" customWidth="1"/>
    <col min="9730" max="9730" width="2.42578125" style="70" customWidth="1"/>
    <col min="9731" max="9731" width="2.140625" style="70" customWidth="1"/>
    <col min="9732" max="9732" width="3" style="70" customWidth="1"/>
    <col min="9733" max="9733" width="2.28515625" style="70" customWidth="1"/>
    <col min="9734" max="9734" width="1.85546875" style="70" customWidth="1"/>
    <col min="9735" max="9735" width="2.28515625" style="70" customWidth="1"/>
    <col min="9736" max="9736" width="3.140625" style="70" customWidth="1"/>
    <col min="9737" max="9737" width="2.28515625" style="70" customWidth="1"/>
    <col min="9738" max="9738" width="2" style="70" customWidth="1"/>
    <col min="9739" max="9739" width="2.7109375" style="70" customWidth="1"/>
    <col min="9740" max="9740" width="2" style="70" customWidth="1"/>
    <col min="9741" max="9741" width="2.5703125" style="70" customWidth="1"/>
    <col min="9742" max="9742" width="2.7109375" style="70" customWidth="1"/>
    <col min="9743" max="9743" width="3" style="70" customWidth="1"/>
    <col min="9744" max="9744" width="2.28515625" style="70" customWidth="1"/>
    <col min="9745" max="9745" width="3" style="70" customWidth="1"/>
    <col min="9746" max="9747" width="3.140625" style="70" customWidth="1"/>
    <col min="9748" max="9748" width="18.85546875" style="70" customWidth="1"/>
    <col min="9749" max="9749" width="3.5703125" style="70" customWidth="1"/>
    <col min="9750" max="9750" width="2.28515625" style="70" customWidth="1"/>
    <col min="9751" max="9751" width="3.140625" style="70" customWidth="1"/>
    <col min="9752" max="9752" width="2.7109375" style="70" customWidth="1"/>
    <col min="9753" max="9753" width="1.85546875" style="70" customWidth="1"/>
    <col min="9754" max="9754" width="2.140625" style="70" customWidth="1"/>
    <col min="9755" max="9755" width="2.7109375" style="70" customWidth="1"/>
    <col min="9756" max="9756" width="3.28515625" style="70" customWidth="1"/>
    <col min="9757" max="9757" width="3.5703125" style="70" customWidth="1"/>
    <col min="9758" max="9758" width="2.85546875" style="70" customWidth="1"/>
    <col min="9759" max="9759" width="3" style="70" customWidth="1"/>
    <col min="9760" max="9760" width="3.28515625" style="70" customWidth="1"/>
    <col min="9761" max="9761" width="3.85546875" style="70" customWidth="1"/>
    <col min="9762" max="9762" width="3.42578125" style="70" customWidth="1"/>
    <col min="9763" max="9763" width="3" style="70" customWidth="1"/>
    <col min="9764" max="9764" width="3.140625" style="70" customWidth="1"/>
    <col min="9765" max="9984" width="9.140625" style="70"/>
    <col min="9985" max="9985" width="1.5703125" style="70" customWidth="1"/>
    <col min="9986" max="9986" width="2.42578125" style="70" customWidth="1"/>
    <col min="9987" max="9987" width="2.140625" style="70" customWidth="1"/>
    <col min="9988" max="9988" width="3" style="70" customWidth="1"/>
    <col min="9989" max="9989" width="2.28515625" style="70" customWidth="1"/>
    <col min="9990" max="9990" width="1.85546875" style="70" customWidth="1"/>
    <col min="9991" max="9991" width="2.28515625" style="70" customWidth="1"/>
    <col min="9992" max="9992" width="3.140625" style="70" customWidth="1"/>
    <col min="9993" max="9993" width="2.28515625" style="70" customWidth="1"/>
    <col min="9994" max="9994" width="2" style="70" customWidth="1"/>
    <col min="9995" max="9995" width="2.7109375" style="70" customWidth="1"/>
    <col min="9996" max="9996" width="2" style="70" customWidth="1"/>
    <col min="9997" max="9997" width="2.5703125" style="70" customWidth="1"/>
    <col min="9998" max="9998" width="2.7109375" style="70" customWidth="1"/>
    <col min="9999" max="9999" width="3" style="70" customWidth="1"/>
    <col min="10000" max="10000" width="2.28515625" style="70" customWidth="1"/>
    <col min="10001" max="10001" width="3" style="70" customWidth="1"/>
    <col min="10002" max="10003" width="3.140625" style="70" customWidth="1"/>
    <col min="10004" max="10004" width="18.85546875" style="70" customWidth="1"/>
    <col min="10005" max="10005" width="3.5703125" style="70" customWidth="1"/>
    <col min="10006" max="10006" width="2.28515625" style="70" customWidth="1"/>
    <col min="10007" max="10007" width="3.140625" style="70" customWidth="1"/>
    <col min="10008" max="10008" width="2.7109375" style="70" customWidth="1"/>
    <col min="10009" max="10009" width="1.85546875" style="70" customWidth="1"/>
    <col min="10010" max="10010" width="2.140625" style="70" customWidth="1"/>
    <col min="10011" max="10011" width="2.7109375" style="70" customWidth="1"/>
    <col min="10012" max="10012" width="3.28515625" style="70" customWidth="1"/>
    <col min="10013" max="10013" width="3.5703125" style="70" customWidth="1"/>
    <col min="10014" max="10014" width="2.85546875" style="70" customWidth="1"/>
    <col min="10015" max="10015" width="3" style="70" customWidth="1"/>
    <col min="10016" max="10016" width="3.28515625" style="70" customWidth="1"/>
    <col min="10017" max="10017" width="3.85546875" style="70" customWidth="1"/>
    <col min="10018" max="10018" width="3.42578125" style="70" customWidth="1"/>
    <col min="10019" max="10019" width="3" style="70" customWidth="1"/>
    <col min="10020" max="10020" width="3.140625" style="70" customWidth="1"/>
    <col min="10021" max="10240" width="9.140625" style="70"/>
    <col min="10241" max="10241" width="1.5703125" style="70" customWidth="1"/>
    <col min="10242" max="10242" width="2.42578125" style="70" customWidth="1"/>
    <col min="10243" max="10243" width="2.140625" style="70" customWidth="1"/>
    <col min="10244" max="10244" width="3" style="70" customWidth="1"/>
    <col min="10245" max="10245" width="2.28515625" style="70" customWidth="1"/>
    <col min="10246" max="10246" width="1.85546875" style="70" customWidth="1"/>
    <col min="10247" max="10247" width="2.28515625" style="70" customWidth="1"/>
    <col min="10248" max="10248" width="3.140625" style="70" customWidth="1"/>
    <col min="10249" max="10249" width="2.28515625" style="70" customWidth="1"/>
    <col min="10250" max="10250" width="2" style="70" customWidth="1"/>
    <col min="10251" max="10251" width="2.7109375" style="70" customWidth="1"/>
    <col min="10252" max="10252" width="2" style="70" customWidth="1"/>
    <col min="10253" max="10253" width="2.5703125" style="70" customWidth="1"/>
    <col min="10254" max="10254" width="2.7109375" style="70" customWidth="1"/>
    <col min="10255" max="10255" width="3" style="70" customWidth="1"/>
    <col min="10256" max="10256" width="2.28515625" style="70" customWidth="1"/>
    <col min="10257" max="10257" width="3" style="70" customWidth="1"/>
    <col min="10258" max="10259" width="3.140625" style="70" customWidth="1"/>
    <col min="10260" max="10260" width="18.85546875" style="70" customWidth="1"/>
    <col min="10261" max="10261" width="3.5703125" style="70" customWidth="1"/>
    <col min="10262" max="10262" width="2.28515625" style="70" customWidth="1"/>
    <col min="10263" max="10263" width="3.140625" style="70" customWidth="1"/>
    <col min="10264" max="10264" width="2.7109375" style="70" customWidth="1"/>
    <col min="10265" max="10265" width="1.85546875" style="70" customWidth="1"/>
    <col min="10266" max="10266" width="2.140625" style="70" customWidth="1"/>
    <col min="10267" max="10267" width="2.7109375" style="70" customWidth="1"/>
    <col min="10268" max="10268" width="3.28515625" style="70" customWidth="1"/>
    <col min="10269" max="10269" width="3.5703125" style="70" customWidth="1"/>
    <col min="10270" max="10270" width="2.85546875" style="70" customWidth="1"/>
    <col min="10271" max="10271" width="3" style="70" customWidth="1"/>
    <col min="10272" max="10272" width="3.28515625" style="70" customWidth="1"/>
    <col min="10273" max="10273" width="3.85546875" style="70" customWidth="1"/>
    <col min="10274" max="10274" width="3.42578125" style="70" customWidth="1"/>
    <col min="10275" max="10275" width="3" style="70" customWidth="1"/>
    <col min="10276" max="10276" width="3.140625" style="70" customWidth="1"/>
    <col min="10277" max="10496" width="9.140625" style="70"/>
    <col min="10497" max="10497" width="1.5703125" style="70" customWidth="1"/>
    <col min="10498" max="10498" width="2.42578125" style="70" customWidth="1"/>
    <col min="10499" max="10499" width="2.140625" style="70" customWidth="1"/>
    <col min="10500" max="10500" width="3" style="70" customWidth="1"/>
    <col min="10501" max="10501" width="2.28515625" style="70" customWidth="1"/>
    <col min="10502" max="10502" width="1.85546875" style="70" customWidth="1"/>
    <col min="10503" max="10503" width="2.28515625" style="70" customWidth="1"/>
    <col min="10504" max="10504" width="3.140625" style="70" customWidth="1"/>
    <col min="10505" max="10505" width="2.28515625" style="70" customWidth="1"/>
    <col min="10506" max="10506" width="2" style="70" customWidth="1"/>
    <col min="10507" max="10507" width="2.7109375" style="70" customWidth="1"/>
    <col min="10508" max="10508" width="2" style="70" customWidth="1"/>
    <col min="10509" max="10509" width="2.5703125" style="70" customWidth="1"/>
    <col min="10510" max="10510" width="2.7109375" style="70" customWidth="1"/>
    <col min="10511" max="10511" width="3" style="70" customWidth="1"/>
    <col min="10512" max="10512" width="2.28515625" style="70" customWidth="1"/>
    <col min="10513" max="10513" width="3" style="70" customWidth="1"/>
    <col min="10514" max="10515" width="3.140625" style="70" customWidth="1"/>
    <col min="10516" max="10516" width="18.85546875" style="70" customWidth="1"/>
    <col min="10517" max="10517" width="3.5703125" style="70" customWidth="1"/>
    <col min="10518" max="10518" width="2.28515625" style="70" customWidth="1"/>
    <col min="10519" max="10519" width="3.140625" style="70" customWidth="1"/>
    <col min="10520" max="10520" width="2.7109375" style="70" customWidth="1"/>
    <col min="10521" max="10521" width="1.85546875" style="70" customWidth="1"/>
    <col min="10522" max="10522" width="2.140625" style="70" customWidth="1"/>
    <col min="10523" max="10523" width="2.7109375" style="70" customWidth="1"/>
    <col min="10524" max="10524" width="3.28515625" style="70" customWidth="1"/>
    <col min="10525" max="10525" width="3.5703125" style="70" customWidth="1"/>
    <col min="10526" max="10526" width="2.85546875" style="70" customWidth="1"/>
    <col min="10527" max="10527" width="3" style="70" customWidth="1"/>
    <col min="10528" max="10528" width="3.28515625" style="70" customWidth="1"/>
    <col min="10529" max="10529" width="3.85546875" style="70" customWidth="1"/>
    <col min="10530" max="10530" width="3.42578125" style="70" customWidth="1"/>
    <col min="10531" max="10531" width="3" style="70" customWidth="1"/>
    <col min="10532" max="10532" width="3.140625" style="70" customWidth="1"/>
    <col min="10533" max="10752" width="9.140625" style="70"/>
    <col min="10753" max="10753" width="1.5703125" style="70" customWidth="1"/>
    <col min="10754" max="10754" width="2.42578125" style="70" customWidth="1"/>
    <col min="10755" max="10755" width="2.140625" style="70" customWidth="1"/>
    <col min="10756" max="10756" width="3" style="70" customWidth="1"/>
    <col min="10757" max="10757" width="2.28515625" style="70" customWidth="1"/>
    <col min="10758" max="10758" width="1.85546875" style="70" customWidth="1"/>
    <col min="10759" max="10759" width="2.28515625" style="70" customWidth="1"/>
    <col min="10760" max="10760" width="3.140625" style="70" customWidth="1"/>
    <col min="10761" max="10761" width="2.28515625" style="70" customWidth="1"/>
    <col min="10762" max="10762" width="2" style="70" customWidth="1"/>
    <col min="10763" max="10763" width="2.7109375" style="70" customWidth="1"/>
    <col min="10764" max="10764" width="2" style="70" customWidth="1"/>
    <col min="10765" max="10765" width="2.5703125" style="70" customWidth="1"/>
    <col min="10766" max="10766" width="2.7109375" style="70" customWidth="1"/>
    <col min="10767" max="10767" width="3" style="70" customWidth="1"/>
    <col min="10768" max="10768" width="2.28515625" style="70" customWidth="1"/>
    <col min="10769" max="10769" width="3" style="70" customWidth="1"/>
    <col min="10770" max="10771" width="3.140625" style="70" customWidth="1"/>
    <col min="10772" max="10772" width="18.85546875" style="70" customWidth="1"/>
    <col min="10773" max="10773" width="3.5703125" style="70" customWidth="1"/>
    <col min="10774" max="10774" width="2.28515625" style="70" customWidth="1"/>
    <col min="10775" max="10775" width="3.140625" style="70" customWidth="1"/>
    <col min="10776" max="10776" width="2.7109375" style="70" customWidth="1"/>
    <col min="10777" max="10777" width="1.85546875" style="70" customWidth="1"/>
    <col min="10778" max="10778" width="2.140625" style="70" customWidth="1"/>
    <col min="10779" max="10779" width="2.7109375" style="70" customWidth="1"/>
    <col min="10780" max="10780" width="3.28515625" style="70" customWidth="1"/>
    <col min="10781" max="10781" width="3.5703125" style="70" customWidth="1"/>
    <col min="10782" max="10782" width="2.85546875" style="70" customWidth="1"/>
    <col min="10783" max="10783" width="3" style="70" customWidth="1"/>
    <col min="10784" max="10784" width="3.28515625" style="70" customWidth="1"/>
    <col min="10785" max="10785" width="3.85546875" style="70" customWidth="1"/>
    <col min="10786" max="10786" width="3.42578125" style="70" customWidth="1"/>
    <col min="10787" max="10787" width="3" style="70" customWidth="1"/>
    <col min="10788" max="10788" width="3.140625" style="70" customWidth="1"/>
    <col min="10789" max="11008" width="9.140625" style="70"/>
    <col min="11009" max="11009" width="1.5703125" style="70" customWidth="1"/>
    <col min="11010" max="11010" width="2.42578125" style="70" customWidth="1"/>
    <col min="11011" max="11011" width="2.140625" style="70" customWidth="1"/>
    <col min="11012" max="11012" width="3" style="70" customWidth="1"/>
    <col min="11013" max="11013" width="2.28515625" style="70" customWidth="1"/>
    <col min="11014" max="11014" width="1.85546875" style="70" customWidth="1"/>
    <col min="11015" max="11015" width="2.28515625" style="70" customWidth="1"/>
    <col min="11016" max="11016" width="3.140625" style="70" customWidth="1"/>
    <col min="11017" max="11017" width="2.28515625" style="70" customWidth="1"/>
    <col min="11018" max="11018" width="2" style="70" customWidth="1"/>
    <col min="11019" max="11019" width="2.7109375" style="70" customWidth="1"/>
    <col min="11020" max="11020" width="2" style="70" customWidth="1"/>
    <col min="11021" max="11021" width="2.5703125" style="70" customWidth="1"/>
    <col min="11022" max="11022" width="2.7109375" style="70" customWidth="1"/>
    <col min="11023" max="11023" width="3" style="70" customWidth="1"/>
    <col min="11024" max="11024" width="2.28515625" style="70" customWidth="1"/>
    <col min="11025" max="11025" width="3" style="70" customWidth="1"/>
    <col min="11026" max="11027" width="3.140625" style="70" customWidth="1"/>
    <col min="11028" max="11028" width="18.85546875" style="70" customWidth="1"/>
    <col min="11029" max="11029" width="3.5703125" style="70" customWidth="1"/>
    <col min="11030" max="11030" width="2.28515625" style="70" customWidth="1"/>
    <col min="11031" max="11031" width="3.140625" style="70" customWidth="1"/>
    <col min="11032" max="11032" width="2.7109375" style="70" customWidth="1"/>
    <col min="11033" max="11033" width="1.85546875" style="70" customWidth="1"/>
    <col min="11034" max="11034" width="2.140625" style="70" customWidth="1"/>
    <col min="11035" max="11035" width="2.7109375" style="70" customWidth="1"/>
    <col min="11036" max="11036" width="3.28515625" style="70" customWidth="1"/>
    <col min="11037" max="11037" width="3.5703125" style="70" customWidth="1"/>
    <col min="11038" max="11038" width="2.85546875" style="70" customWidth="1"/>
    <col min="11039" max="11039" width="3" style="70" customWidth="1"/>
    <col min="11040" max="11040" width="3.28515625" style="70" customWidth="1"/>
    <col min="11041" max="11041" width="3.85546875" style="70" customWidth="1"/>
    <col min="11042" max="11042" width="3.42578125" style="70" customWidth="1"/>
    <col min="11043" max="11043" width="3" style="70" customWidth="1"/>
    <col min="11044" max="11044" width="3.140625" style="70" customWidth="1"/>
    <col min="11045" max="11264" width="9.140625" style="70"/>
    <col min="11265" max="11265" width="1.5703125" style="70" customWidth="1"/>
    <col min="11266" max="11266" width="2.42578125" style="70" customWidth="1"/>
    <col min="11267" max="11267" width="2.140625" style="70" customWidth="1"/>
    <col min="11268" max="11268" width="3" style="70" customWidth="1"/>
    <col min="11269" max="11269" width="2.28515625" style="70" customWidth="1"/>
    <col min="11270" max="11270" width="1.85546875" style="70" customWidth="1"/>
    <col min="11271" max="11271" width="2.28515625" style="70" customWidth="1"/>
    <col min="11272" max="11272" width="3.140625" style="70" customWidth="1"/>
    <col min="11273" max="11273" width="2.28515625" style="70" customWidth="1"/>
    <col min="11274" max="11274" width="2" style="70" customWidth="1"/>
    <col min="11275" max="11275" width="2.7109375" style="70" customWidth="1"/>
    <col min="11276" max="11276" width="2" style="70" customWidth="1"/>
    <col min="11277" max="11277" width="2.5703125" style="70" customWidth="1"/>
    <col min="11278" max="11278" width="2.7109375" style="70" customWidth="1"/>
    <col min="11279" max="11279" width="3" style="70" customWidth="1"/>
    <col min="11280" max="11280" width="2.28515625" style="70" customWidth="1"/>
    <col min="11281" max="11281" width="3" style="70" customWidth="1"/>
    <col min="11282" max="11283" width="3.140625" style="70" customWidth="1"/>
    <col min="11284" max="11284" width="18.85546875" style="70" customWidth="1"/>
    <col min="11285" max="11285" width="3.5703125" style="70" customWidth="1"/>
    <col min="11286" max="11286" width="2.28515625" style="70" customWidth="1"/>
    <col min="11287" max="11287" width="3.140625" style="70" customWidth="1"/>
    <col min="11288" max="11288" width="2.7109375" style="70" customWidth="1"/>
    <col min="11289" max="11289" width="1.85546875" style="70" customWidth="1"/>
    <col min="11290" max="11290" width="2.140625" style="70" customWidth="1"/>
    <col min="11291" max="11291" width="2.7109375" style="70" customWidth="1"/>
    <col min="11292" max="11292" width="3.28515625" style="70" customWidth="1"/>
    <col min="11293" max="11293" width="3.5703125" style="70" customWidth="1"/>
    <col min="11294" max="11294" width="2.85546875" style="70" customWidth="1"/>
    <col min="11295" max="11295" width="3" style="70" customWidth="1"/>
    <col min="11296" max="11296" width="3.28515625" style="70" customWidth="1"/>
    <col min="11297" max="11297" width="3.85546875" style="70" customWidth="1"/>
    <col min="11298" max="11298" width="3.42578125" style="70" customWidth="1"/>
    <col min="11299" max="11299" width="3" style="70" customWidth="1"/>
    <col min="11300" max="11300" width="3.140625" style="70" customWidth="1"/>
    <col min="11301" max="11520" width="9.140625" style="70"/>
    <col min="11521" max="11521" width="1.5703125" style="70" customWidth="1"/>
    <col min="11522" max="11522" width="2.42578125" style="70" customWidth="1"/>
    <col min="11523" max="11523" width="2.140625" style="70" customWidth="1"/>
    <col min="11524" max="11524" width="3" style="70" customWidth="1"/>
    <col min="11525" max="11525" width="2.28515625" style="70" customWidth="1"/>
    <col min="11526" max="11526" width="1.85546875" style="70" customWidth="1"/>
    <col min="11527" max="11527" width="2.28515625" style="70" customWidth="1"/>
    <col min="11528" max="11528" width="3.140625" style="70" customWidth="1"/>
    <col min="11529" max="11529" width="2.28515625" style="70" customWidth="1"/>
    <col min="11530" max="11530" width="2" style="70" customWidth="1"/>
    <col min="11531" max="11531" width="2.7109375" style="70" customWidth="1"/>
    <col min="11532" max="11532" width="2" style="70" customWidth="1"/>
    <col min="11533" max="11533" width="2.5703125" style="70" customWidth="1"/>
    <col min="11534" max="11534" width="2.7109375" style="70" customWidth="1"/>
    <col min="11535" max="11535" width="3" style="70" customWidth="1"/>
    <col min="11536" max="11536" width="2.28515625" style="70" customWidth="1"/>
    <col min="11537" max="11537" width="3" style="70" customWidth="1"/>
    <col min="11538" max="11539" width="3.140625" style="70" customWidth="1"/>
    <col min="11540" max="11540" width="18.85546875" style="70" customWidth="1"/>
    <col min="11541" max="11541" width="3.5703125" style="70" customWidth="1"/>
    <col min="11542" max="11542" width="2.28515625" style="70" customWidth="1"/>
    <col min="11543" max="11543" width="3.140625" style="70" customWidth="1"/>
    <col min="11544" max="11544" width="2.7109375" style="70" customWidth="1"/>
    <col min="11545" max="11545" width="1.85546875" style="70" customWidth="1"/>
    <col min="11546" max="11546" width="2.140625" style="70" customWidth="1"/>
    <col min="11547" max="11547" width="2.7109375" style="70" customWidth="1"/>
    <col min="11548" max="11548" width="3.28515625" style="70" customWidth="1"/>
    <col min="11549" max="11549" width="3.5703125" style="70" customWidth="1"/>
    <col min="11550" max="11550" width="2.85546875" style="70" customWidth="1"/>
    <col min="11551" max="11551" width="3" style="70" customWidth="1"/>
    <col min="11552" max="11552" width="3.28515625" style="70" customWidth="1"/>
    <col min="11553" max="11553" width="3.85546875" style="70" customWidth="1"/>
    <col min="11554" max="11554" width="3.42578125" style="70" customWidth="1"/>
    <col min="11555" max="11555" width="3" style="70" customWidth="1"/>
    <col min="11556" max="11556" width="3.140625" style="70" customWidth="1"/>
    <col min="11557" max="11776" width="9.140625" style="70"/>
    <col min="11777" max="11777" width="1.5703125" style="70" customWidth="1"/>
    <col min="11778" max="11778" width="2.42578125" style="70" customWidth="1"/>
    <col min="11779" max="11779" width="2.140625" style="70" customWidth="1"/>
    <col min="11780" max="11780" width="3" style="70" customWidth="1"/>
    <col min="11781" max="11781" width="2.28515625" style="70" customWidth="1"/>
    <col min="11782" max="11782" width="1.85546875" style="70" customWidth="1"/>
    <col min="11783" max="11783" width="2.28515625" style="70" customWidth="1"/>
    <col min="11784" max="11784" width="3.140625" style="70" customWidth="1"/>
    <col min="11785" max="11785" width="2.28515625" style="70" customWidth="1"/>
    <col min="11786" max="11786" width="2" style="70" customWidth="1"/>
    <col min="11787" max="11787" width="2.7109375" style="70" customWidth="1"/>
    <col min="11788" max="11788" width="2" style="70" customWidth="1"/>
    <col min="11789" max="11789" width="2.5703125" style="70" customWidth="1"/>
    <col min="11790" max="11790" width="2.7109375" style="70" customWidth="1"/>
    <col min="11791" max="11791" width="3" style="70" customWidth="1"/>
    <col min="11792" max="11792" width="2.28515625" style="70" customWidth="1"/>
    <col min="11793" max="11793" width="3" style="70" customWidth="1"/>
    <col min="11794" max="11795" width="3.140625" style="70" customWidth="1"/>
    <col min="11796" max="11796" width="18.85546875" style="70" customWidth="1"/>
    <col min="11797" max="11797" width="3.5703125" style="70" customWidth="1"/>
    <col min="11798" max="11798" width="2.28515625" style="70" customWidth="1"/>
    <col min="11799" max="11799" width="3.140625" style="70" customWidth="1"/>
    <col min="11800" max="11800" width="2.7109375" style="70" customWidth="1"/>
    <col min="11801" max="11801" width="1.85546875" style="70" customWidth="1"/>
    <col min="11802" max="11802" width="2.140625" style="70" customWidth="1"/>
    <col min="11803" max="11803" width="2.7109375" style="70" customWidth="1"/>
    <col min="11804" max="11804" width="3.28515625" style="70" customWidth="1"/>
    <col min="11805" max="11805" width="3.5703125" style="70" customWidth="1"/>
    <col min="11806" max="11806" width="2.85546875" style="70" customWidth="1"/>
    <col min="11807" max="11807" width="3" style="70" customWidth="1"/>
    <col min="11808" max="11808" width="3.28515625" style="70" customWidth="1"/>
    <col min="11809" max="11809" width="3.85546875" style="70" customWidth="1"/>
    <col min="11810" max="11810" width="3.42578125" style="70" customWidth="1"/>
    <col min="11811" max="11811" width="3" style="70" customWidth="1"/>
    <col min="11812" max="11812" width="3.140625" style="70" customWidth="1"/>
    <col min="11813" max="12032" width="9.140625" style="70"/>
    <col min="12033" max="12033" width="1.5703125" style="70" customWidth="1"/>
    <col min="12034" max="12034" width="2.42578125" style="70" customWidth="1"/>
    <col min="12035" max="12035" width="2.140625" style="70" customWidth="1"/>
    <col min="12036" max="12036" width="3" style="70" customWidth="1"/>
    <col min="12037" max="12037" width="2.28515625" style="70" customWidth="1"/>
    <col min="12038" max="12038" width="1.85546875" style="70" customWidth="1"/>
    <col min="12039" max="12039" width="2.28515625" style="70" customWidth="1"/>
    <col min="12040" max="12040" width="3.140625" style="70" customWidth="1"/>
    <col min="12041" max="12041" width="2.28515625" style="70" customWidth="1"/>
    <col min="12042" max="12042" width="2" style="70" customWidth="1"/>
    <col min="12043" max="12043" width="2.7109375" style="70" customWidth="1"/>
    <col min="12044" max="12044" width="2" style="70" customWidth="1"/>
    <col min="12045" max="12045" width="2.5703125" style="70" customWidth="1"/>
    <col min="12046" max="12046" width="2.7109375" style="70" customWidth="1"/>
    <col min="12047" max="12047" width="3" style="70" customWidth="1"/>
    <col min="12048" max="12048" width="2.28515625" style="70" customWidth="1"/>
    <col min="12049" max="12049" width="3" style="70" customWidth="1"/>
    <col min="12050" max="12051" width="3.140625" style="70" customWidth="1"/>
    <col min="12052" max="12052" width="18.85546875" style="70" customWidth="1"/>
    <col min="12053" max="12053" width="3.5703125" style="70" customWidth="1"/>
    <col min="12054" max="12054" width="2.28515625" style="70" customWidth="1"/>
    <col min="12055" max="12055" width="3.140625" style="70" customWidth="1"/>
    <col min="12056" max="12056" width="2.7109375" style="70" customWidth="1"/>
    <col min="12057" max="12057" width="1.85546875" style="70" customWidth="1"/>
    <col min="12058" max="12058" width="2.140625" style="70" customWidth="1"/>
    <col min="12059" max="12059" width="2.7109375" style="70" customWidth="1"/>
    <col min="12060" max="12060" width="3.28515625" style="70" customWidth="1"/>
    <col min="12061" max="12061" width="3.5703125" style="70" customWidth="1"/>
    <col min="12062" max="12062" width="2.85546875" style="70" customWidth="1"/>
    <col min="12063" max="12063" width="3" style="70" customWidth="1"/>
    <col min="12064" max="12064" width="3.28515625" style="70" customWidth="1"/>
    <col min="12065" max="12065" width="3.85546875" style="70" customWidth="1"/>
    <col min="12066" max="12066" width="3.42578125" style="70" customWidth="1"/>
    <col min="12067" max="12067" width="3" style="70" customWidth="1"/>
    <col min="12068" max="12068" width="3.140625" style="70" customWidth="1"/>
    <col min="12069" max="12288" width="9.140625" style="70"/>
    <col min="12289" max="12289" width="1.5703125" style="70" customWidth="1"/>
    <col min="12290" max="12290" width="2.42578125" style="70" customWidth="1"/>
    <col min="12291" max="12291" width="2.140625" style="70" customWidth="1"/>
    <col min="12292" max="12292" width="3" style="70" customWidth="1"/>
    <col min="12293" max="12293" width="2.28515625" style="70" customWidth="1"/>
    <col min="12294" max="12294" width="1.85546875" style="70" customWidth="1"/>
    <col min="12295" max="12295" width="2.28515625" style="70" customWidth="1"/>
    <col min="12296" max="12296" width="3.140625" style="70" customWidth="1"/>
    <col min="12297" max="12297" width="2.28515625" style="70" customWidth="1"/>
    <col min="12298" max="12298" width="2" style="70" customWidth="1"/>
    <col min="12299" max="12299" width="2.7109375" style="70" customWidth="1"/>
    <col min="12300" max="12300" width="2" style="70" customWidth="1"/>
    <col min="12301" max="12301" width="2.5703125" style="70" customWidth="1"/>
    <col min="12302" max="12302" width="2.7109375" style="70" customWidth="1"/>
    <col min="12303" max="12303" width="3" style="70" customWidth="1"/>
    <col min="12304" max="12304" width="2.28515625" style="70" customWidth="1"/>
    <col min="12305" max="12305" width="3" style="70" customWidth="1"/>
    <col min="12306" max="12307" width="3.140625" style="70" customWidth="1"/>
    <col min="12308" max="12308" width="18.85546875" style="70" customWidth="1"/>
    <col min="12309" max="12309" width="3.5703125" style="70" customWidth="1"/>
    <col min="12310" max="12310" width="2.28515625" style="70" customWidth="1"/>
    <col min="12311" max="12311" width="3.140625" style="70" customWidth="1"/>
    <col min="12312" max="12312" width="2.7109375" style="70" customWidth="1"/>
    <col min="12313" max="12313" width="1.85546875" style="70" customWidth="1"/>
    <col min="12314" max="12314" width="2.140625" style="70" customWidth="1"/>
    <col min="12315" max="12315" width="2.7109375" style="70" customWidth="1"/>
    <col min="12316" max="12316" width="3.28515625" style="70" customWidth="1"/>
    <col min="12317" max="12317" width="3.5703125" style="70" customWidth="1"/>
    <col min="12318" max="12318" width="2.85546875" style="70" customWidth="1"/>
    <col min="12319" max="12319" width="3" style="70" customWidth="1"/>
    <col min="12320" max="12320" width="3.28515625" style="70" customWidth="1"/>
    <col min="12321" max="12321" width="3.85546875" style="70" customWidth="1"/>
    <col min="12322" max="12322" width="3.42578125" style="70" customWidth="1"/>
    <col min="12323" max="12323" width="3" style="70" customWidth="1"/>
    <col min="12324" max="12324" width="3.140625" style="70" customWidth="1"/>
    <col min="12325" max="12544" width="9.140625" style="70"/>
    <col min="12545" max="12545" width="1.5703125" style="70" customWidth="1"/>
    <col min="12546" max="12546" width="2.42578125" style="70" customWidth="1"/>
    <col min="12547" max="12547" width="2.140625" style="70" customWidth="1"/>
    <col min="12548" max="12548" width="3" style="70" customWidth="1"/>
    <col min="12549" max="12549" width="2.28515625" style="70" customWidth="1"/>
    <col min="12550" max="12550" width="1.85546875" style="70" customWidth="1"/>
    <col min="12551" max="12551" width="2.28515625" style="70" customWidth="1"/>
    <col min="12552" max="12552" width="3.140625" style="70" customWidth="1"/>
    <col min="12553" max="12553" width="2.28515625" style="70" customWidth="1"/>
    <col min="12554" max="12554" width="2" style="70" customWidth="1"/>
    <col min="12555" max="12555" width="2.7109375" style="70" customWidth="1"/>
    <col min="12556" max="12556" width="2" style="70" customWidth="1"/>
    <col min="12557" max="12557" width="2.5703125" style="70" customWidth="1"/>
    <col min="12558" max="12558" width="2.7109375" style="70" customWidth="1"/>
    <col min="12559" max="12559" width="3" style="70" customWidth="1"/>
    <col min="12560" max="12560" width="2.28515625" style="70" customWidth="1"/>
    <col min="12561" max="12561" width="3" style="70" customWidth="1"/>
    <col min="12562" max="12563" width="3.140625" style="70" customWidth="1"/>
    <col min="12564" max="12564" width="18.85546875" style="70" customWidth="1"/>
    <col min="12565" max="12565" width="3.5703125" style="70" customWidth="1"/>
    <col min="12566" max="12566" width="2.28515625" style="70" customWidth="1"/>
    <col min="12567" max="12567" width="3.140625" style="70" customWidth="1"/>
    <col min="12568" max="12568" width="2.7109375" style="70" customWidth="1"/>
    <col min="12569" max="12569" width="1.85546875" style="70" customWidth="1"/>
    <col min="12570" max="12570" width="2.140625" style="70" customWidth="1"/>
    <col min="12571" max="12571" width="2.7109375" style="70" customWidth="1"/>
    <col min="12572" max="12572" width="3.28515625" style="70" customWidth="1"/>
    <col min="12573" max="12573" width="3.5703125" style="70" customWidth="1"/>
    <col min="12574" max="12574" width="2.85546875" style="70" customWidth="1"/>
    <col min="12575" max="12575" width="3" style="70" customWidth="1"/>
    <col min="12576" max="12576" width="3.28515625" style="70" customWidth="1"/>
    <col min="12577" max="12577" width="3.85546875" style="70" customWidth="1"/>
    <col min="12578" max="12578" width="3.42578125" style="70" customWidth="1"/>
    <col min="12579" max="12579" width="3" style="70" customWidth="1"/>
    <col min="12580" max="12580" width="3.140625" style="70" customWidth="1"/>
    <col min="12581" max="12800" width="9.140625" style="70"/>
    <col min="12801" max="12801" width="1.5703125" style="70" customWidth="1"/>
    <col min="12802" max="12802" width="2.42578125" style="70" customWidth="1"/>
    <col min="12803" max="12803" width="2.140625" style="70" customWidth="1"/>
    <col min="12804" max="12804" width="3" style="70" customWidth="1"/>
    <col min="12805" max="12805" width="2.28515625" style="70" customWidth="1"/>
    <col min="12806" max="12806" width="1.85546875" style="70" customWidth="1"/>
    <col min="12807" max="12807" width="2.28515625" style="70" customWidth="1"/>
    <col min="12808" max="12808" width="3.140625" style="70" customWidth="1"/>
    <col min="12809" max="12809" width="2.28515625" style="70" customWidth="1"/>
    <col min="12810" max="12810" width="2" style="70" customWidth="1"/>
    <col min="12811" max="12811" width="2.7109375" style="70" customWidth="1"/>
    <col min="12812" max="12812" width="2" style="70" customWidth="1"/>
    <col min="12813" max="12813" width="2.5703125" style="70" customWidth="1"/>
    <col min="12814" max="12814" width="2.7109375" style="70" customWidth="1"/>
    <col min="12815" max="12815" width="3" style="70" customWidth="1"/>
    <col min="12816" max="12816" width="2.28515625" style="70" customWidth="1"/>
    <col min="12817" max="12817" width="3" style="70" customWidth="1"/>
    <col min="12818" max="12819" width="3.140625" style="70" customWidth="1"/>
    <col min="12820" max="12820" width="18.85546875" style="70" customWidth="1"/>
    <col min="12821" max="12821" width="3.5703125" style="70" customWidth="1"/>
    <col min="12822" max="12822" width="2.28515625" style="70" customWidth="1"/>
    <col min="12823" max="12823" width="3.140625" style="70" customWidth="1"/>
    <col min="12824" max="12824" width="2.7109375" style="70" customWidth="1"/>
    <col min="12825" max="12825" width="1.85546875" style="70" customWidth="1"/>
    <col min="12826" max="12826" width="2.140625" style="70" customWidth="1"/>
    <col min="12827" max="12827" width="2.7109375" style="70" customWidth="1"/>
    <col min="12828" max="12828" width="3.28515625" style="70" customWidth="1"/>
    <col min="12829" max="12829" width="3.5703125" style="70" customWidth="1"/>
    <col min="12830" max="12830" width="2.85546875" style="70" customWidth="1"/>
    <col min="12831" max="12831" width="3" style="70" customWidth="1"/>
    <col min="12832" max="12832" width="3.28515625" style="70" customWidth="1"/>
    <col min="12833" max="12833" width="3.85546875" style="70" customWidth="1"/>
    <col min="12834" max="12834" width="3.42578125" style="70" customWidth="1"/>
    <col min="12835" max="12835" width="3" style="70" customWidth="1"/>
    <col min="12836" max="12836" width="3.140625" style="70" customWidth="1"/>
    <col min="12837" max="13056" width="9.140625" style="70"/>
    <col min="13057" max="13057" width="1.5703125" style="70" customWidth="1"/>
    <col min="13058" max="13058" width="2.42578125" style="70" customWidth="1"/>
    <col min="13059" max="13059" width="2.140625" style="70" customWidth="1"/>
    <col min="13060" max="13060" width="3" style="70" customWidth="1"/>
    <col min="13061" max="13061" width="2.28515625" style="70" customWidth="1"/>
    <col min="13062" max="13062" width="1.85546875" style="70" customWidth="1"/>
    <col min="13063" max="13063" width="2.28515625" style="70" customWidth="1"/>
    <col min="13064" max="13064" width="3.140625" style="70" customWidth="1"/>
    <col min="13065" max="13065" width="2.28515625" style="70" customWidth="1"/>
    <col min="13066" max="13066" width="2" style="70" customWidth="1"/>
    <col min="13067" max="13067" width="2.7109375" style="70" customWidth="1"/>
    <col min="13068" max="13068" width="2" style="70" customWidth="1"/>
    <col min="13069" max="13069" width="2.5703125" style="70" customWidth="1"/>
    <col min="13070" max="13070" width="2.7109375" style="70" customWidth="1"/>
    <col min="13071" max="13071" width="3" style="70" customWidth="1"/>
    <col min="13072" max="13072" width="2.28515625" style="70" customWidth="1"/>
    <col min="13073" max="13073" width="3" style="70" customWidth="1"/>
    <col min="13074" max="13075" width="3.140625" style="70" customWidth="1"/>
    <col min="13076" max="13076" width="18.85546875" style="70" customWidth="1"/>
    <col min="13077" max="13077" width="3.5703125" style="70" customWidth="1"/>
    <col min="13078" max="13078" width="2.28515625" style="70" customWidth="1"/>
    <col min="13079" max="13079" width="3.140625" style="70" customWidth="1"/>
    <col min="13080" max="13080" width="2.7109375" style="70" customWidth="1"/>
    <col min="13081" max="13081" width="1.85546875" style="70" customWidth="1"/>
    <col min="13082" max="13082" width="2.140625" style="70" customWidth="1"/>
    <col min="13083" max="13083" width="2.7109375" style="70" customWidth="1"/>
    <col min="13084" max="13084" width="3.28515625" style="70" customWidth="1"/>
    <col min="13085" max="13085" width="3.5703125" style="70" customWidth="1"/>
    <col min="13086" max="13086" width="2.85546875" style="70" customWidth="1"/>
    <col min="13087" max="13087" width="3" style="70" customWidth="1"/>
    <col min="13088" max="13088" width="3.28515625" style="70" customWidth="1"/>
    <col min="13089" max="13089" width="3.85546875" style="70" customWidth="1"/>
    <col min="13090" max="13090" width="3.42578125" style="70" customWidth="1"/>
    <col min="13091" max="13091" width="3" style="70" customWidth="1"/>
    <col min="13092" max="13092" width="3.140625" style="70" customWidth="1"/>
    <col min="13093" max="13312" width="9.140625" style="70"/>
    <col min="13313" max="13313" width="1.5703125" style="70" customWidth="1"/>
    <col min="13314" max="13314" width="2.42578125" style="70" customWidth="1"/>
    <col min="13315" max="13315" width="2.140625" style="70" customWidth="1"/>
    <col min="13316" max="13316" width="3" style="70" customWidth="1"/>
    <col min="13317" max="13317" width="2.28515625" style="70" customWidth="1"/>
    <col min="13318" max="13318" width="1.85546875" style="70" customWidth="1"/>
    <col min="13319" max="13319" width="2.28515625" style="70" customWidth="1"/>
    <col min="13320" max="13320" width="3.140625" style="70" customWidth="1"/>
    <col min="13321" max="13321" width="2.28515625" style="70" customWidth="1"/>
    <col min="13322" max="13322" width="2" style="70" customWidth="1"/>
    <col min="13323" max="13323" width="2.7109375" style="70" customWidth="1"/>
    <col min="13324" max="13324" width="2" style="70" customWidth="1"/>
    <col min="13325" max="13325" width="2.5703125" style="70" customWidth="1"/>
    <col min="13326" max="13326" width="2.7109375" style="70" customWidth="1"/>
    <col min="13327" max="13327" width="3" style="70" customWidth="1"/>
    <col min="13328" max="13328" width="2.28515625" style="70" customWidth="1"/>
    <col min="13329" max="13329" width="3" style="70" customWidth="1"/>
    <col min="13330" max="13331" width="3.140625" style="70" customWidth="1"/>
    <col min="13332" max="13332" width="18.85546875" style="70" customWidth="1"/>
    <col min="13333" max="13333" width="3.5703125" style="70" customWidth="1"/>
    <col min="13334" max="13334" width="2.28515625" style="70" customWidth="1"/>
    <col min="13335" max="13335" width="3.140625" style="70" customWidth="1"/>
    <col min="13336" max="13336" width="2.7109375" style="70" customWidth="1"/>
    <col min="13337" max="13337" width="1.85546875" style="70" customWidth="1"/>
    <col min="13338" max="13338" width="2.140625" style="70" customWidth="1"/>
    <col min="13339" max="13339" width="2.7109375" style="70" customWidth="1"/>
    <col min="13340" max="13340" width="3.28515625" style="70" customWidth="1"/>
    <col min="13341" max="13341" width="3.5703125" style="70" customWidth="1"/>
    <col min="13342" max="13342" width="2.85546875" style="70" customWidth="1"/>
    <col min="13343" max="13343" width="3" style="70" customWidth="1"/>
    <col min="13344" max="13344" width="3.28515625" style="70" customWidth="1"/>
    <col min="13345" max="13345" width="3.85546875" style="70" customWidth="1"/>
    <col min="13346" max="13346" width="3.42578125" style="70" customWidth="1"/>
    <col min="13347" max="13347" width="3" style="70" customWidth="1"/>
    <col min="13348" max="13348" width="3.140625" style="70" customWidth="1"/>
    <col min="13349" max="13568" width="9.140625" style="70"/>
    <col min="13569" max="13569" width="1.5703125" style="70" customWidth="1"/>
    <col min="13570" max="13570" width="2.42578125" style="70" customWidth="1"/>
    <col min="13571" max="13571" width="2.140625" style="70" customWidth="1"/>
    <col min="13572" max="13572" width="3" style="70" customWidth="1"/>
    <col min="13573" max="13573" width="2.28515625" style="70" customWidth="1"/>
    <col min="13574" max="13574" width="1.85546875" style="70" customWidth="1"/>
    <col min="13575" max="13575" width="2.28515625" style="70" customWidth="1"/>
    <col min="13576" max="13576" width="3.140625" style="70" customWidth="1"/>
    <col min="13577" max="13577" width="2.28515625" style="70" customWidth="1"/>
    <col min="13578" max="13578" width="2" style="70" customWidth="1"/>
    <col min="13579" max="13579" width="2.7109375" style="70" customWidth="1"/>
    <col min="13580" max="13580" width="2" style="70" customWidth="1"/>
    <col min="13581" max="13581" width="2.5703125" style="70" customWidth="1"/>
    <col min="13582" max="13582" width="2.7109375" style="70" customWidth="1"/>
    <col min="13583" max="13583" width="3" style="70" customWidth="1"/>
    <col min="13584" max="13584" width="2.28515625" style="70" customWidth="1"/>
    <col min="13585" max="13585" width="3" style="70" customWidth="1"/>
    <col min="13586" max="13587" width="3.140625" style="70" customWidth="1"/>
    <col min="13588" max="13588" width="18.85546875" style="70" customWidth="1"/>
    <col min="13589" max="13589" width="3.5703125" style="70" customWidth="1"/>
    <col min="13590" max="13590" width="2.28515625" style="70" customWidth="1"/>
    <col min="13591" max="13591" width="3.140625" style="70" customWidth="1"/>
    <col min="13592" max="13592" width="2.7109375" style="70" customWidth="1"/>
    <col min="13593" max="13593" width="1.85546875" style="70" customWidth="1"/>
    <col min="13594" max="13594" width="2.140625" style="70" customWidth="1"/>
    <col min="13595" max="13595" width="2.7109375" style="70" customWidth="1"/>
    <col min="13596" max="13596" width="3.28515625" style="70" customWidth="1"/>
    <col min="13597" max="13597" width="3.5703125" style="70" customWidth="1"/>
    <col min="13598" max="13598" width="2.85546875" style="70" customWidth="1"/>
    <col min="13599" max="13599" width="3" style="70" customWidth="1"/>
    <col min="13600" max="13600" width="3.28515625" style="70" customWidth="1"/>
    <col min="13601" max="13601" width="3.85546875" style="70" customWidth="1"/>
    <col min="13602" max="13602" width="3.42578125" style="70" customWidth="1"/>
    <col min="13603" max="13603" width="3" style="70" customWidth="1"/>
    <col min="13604" max="13604" width="3.140625" style="70" customWidth="1"/>
    <col min="13605" max="13824" width="9.140625" style="70"/>
    <col min="13825" max="13825" width="1.5703125" style="70" customWidth="1"/>
    <col min="13826" max="13826" width="2.42578125" style="70" customWidth="1"/>
    <col min="13827" max="13827" width="2.140625" style="70" customWidth="1"/>
    <col min="13828" max="13828" width="3" style="70" customWidth="1"/>
    <col min="13829" max="13829" width="2.28515625" style="70" customWidth="1"/>
    <col min="13830" max="13830" width="1.85546875" style="70" customWidth="1"/>
    <col min="13831" max="13831" width="2.28515625" style="70" customWidth="1"/>
    <col min="13832" max="13832" width="3.140625" style="70" customWidth="1"/>
    <col min="13833" max="13833" width="2.28515625" style="70" customWidth="1"/>
    <col min="13834" max="13834" width="2" style="70" customWidth="1"/>
    <col min="13835" max="13835" width="2.7109375" style="70" customWidth="1"/>
    <col min="13836" max="13836" width="2" style="70" customWidth="1"/>
    <col min="13837" max="13837" width="2.5703125" style="70" customWidth="1"/>
    <col min="13838" max="13838" width="2.7109375" style="70" customWidth="1"/>
    <col min="13839" max="13839" width="3" style="70" customWidth="1"/>
    <col min="13840" max="13840" width="2.28515625" style="70" customWidth="1"/>
    <col min="13841" max="13841" width="3" style="70" customWidth="1"/>
    <col min="13842" max="13843" width="3.140625" style="70" customWidth="1"/>
    <col min="13844" max="13844" width="18.85546875" style="70" customWidth="1"/>
    <col min="13845" max="13845" width="3.5703125" style="70" customWidth="1"/>
    <col min="13846" max="13846" width="2.28515625" style="70" customWidth="1"/>
    <col min="13847" max="13847" width="3.140625" style="70" customWidth="1"/>
    <col min="13848" max="13848" width="2.7109375" style="70" customWidth="1"/>
    <col min="13849" max="13849" width="1.85546875" style="70" customWidth="1"/>
    <col min="13850" max="13850" width="2.140625" style="70" customWidth="1"/>
    <col min="13851" max="13851" width="2.7109375" style="70" customWidth="1"/>
    <col min="13852" max="13852" width="3.28515625" style="70" customWidth="1"/>
    <col min="13853" max="13853" width="3.5703125" style="70" customWidth="1"/>
    <col min="13854" max="13854" width="2.85546875" style="70" customWidth="1"/>
    <col min="13855" max="13855" width="3" style="70" customWidth="1"/>
    <col min="13856" max="13856" width="3.28515625" style="70" customWidth="1"/>
    <col min="13857" max="13857" width="3.85546875" style="70" customWidth="1"/>
    <col min="13858" max="13858" width="3.42578125" style="70" customWidth="1"/>
    <col min="13859" max="13859" width="3" style="70" customWidth="1"/>
    <col min="13860" max="13860" width="3.140625" style="70" customWidth="1"/>
    <col min="13861" max="14080" width="9.140625" style="70"/>
    <col min="14081" max="14081" width="1.5703125" style="70" customWidth="1"/>
    <col min="14082" max="14082" width="2.42578125" style="70" customWidth="1"/>
    <col min="14083" max="14083" width="2.140625" style="70" customWidth="1"/>
    <col min="14084" max="14084" width="3" style="70" customWidth="1"/>
    <col min="14085" max="14085" width="2.28515625" style="70" customWidth="1"/>
    <col min="14086" max="14086" width="1.85546875" style="70" customWidth="1"/>
    <col min="14087" max="14087" width="2.28515625" style="70" customWidth="1"/>
    <col min="14088" max="14088" width="3.140625" style="70" customWidth="1"/>
    <col min="14089" max="14089" width="2.28515625" style="70" customWidth="1"/>
    <col min="14090" max="14090" width="2" style="70" customWidth="1"/>
    <col min="14091" max="14091" width="2.7109375" style="70" customWidth="1"/>
    <col min="14092" max="14092" width="2" style="70" customWidth="1"/>
    <col min="14093" max="14093" width="2.5703125" style="70" customWidth="1"/>
    <col min="14094" max="14094" width="2.7109375" style="70" customWidth="1"/>
    <col min="14095" max="14095" width="3" style="70" customWidth="1"/>
    <col min="14096" max="14096" width="2.28515625" style="70" customWidth="1"/>
    <col min="14097" max="14097" width="3" style="70" customWidth="1"/>
    <col min="14098" max="14099" width="3.140625" style="70" customWidth="1"/>
    <col min="14100" max="14100" width="18.85546875" style="70" customWidth="1"/>
    <col min="14101" max="14101" width="3.5703125" style="70" customWidth="1"/>
    <col min="14102" max="14102" width="2.28515625" style="70" customWidth="1"/>
    <col min="14103" max="14103" width="3.140625" style="70" customWidth="1"/>
    <col min="14104" max="14104" width="2.7109375" style="70" customWidth="1"/>
    <col min="14105" max="14105" width="1.85546875" style="70" customWidth="1"/>
    <col min="14106" max="14106" width="2.140625" style="70" customWidth="1"/>
    <col min="14107" max="14107" width="2.7109375" style="70" customWidth="1"/>
    <col min="14108" max="14108" width="3.28515625" style="70" customWidth="1"/>
    <col min="14109" max="14109" width="3.5703125" style="70" customWidth="1"/>
    <col min="14110" max="14110" width="2.85546875" style="70" customWidth="1"/>
    <col min="14111" max="14111" width="3" style="70" customWidth="1"/>
    <col min="14112" max="14112" width="3.28515625" style="70" customWidth="1"/>
    <col min="14113" max="14113" width="3.85546875" style="70" customWidth="1"/>
    <col min="14114" max="14114" width="3.42578125" style="70" customWidth="1"/>
    <col min="14115" max="14115" width="3" style="70" customWidth="1"/>
    <col min="14116" max="14116" width="3.140625" style="70" customWidth="1"/>
    <col min="14117" max="14336" width="9.140625" style="70"/>
    <col min="14337" max="14337" width="1.5703125" style="70" customWidth="1"/>
    <col min="14338" max="14338" width="2.42578125" style="70" customWidth="1"/>
    <col min="14339" max="14339" width="2.140625" style="70" customWidth="1"/>
    <col min="14340" max="14340" width="3" style="70" customWidth="1"/>
    <col min="14341" max="14341" width="2.28515625" style="70" customWidth="1"/>
    <col min="14342" max="14342" width="1.85546875" style="70" customWidth="1"/>
    <col min="14343" max="14343" width="2.28515625" style="70" customWidth="1"/>
    <col min="14344" max="14344" width="3.140625" style="70" customWidth="1"/>
    <col min="14345" max="14345" width="2.28515625" style="70" customWidth="1"/>
    <col min="14346" max="14346" width="2" style="70" customWidth="1"/>
    <col min="14347" max="14347" width="2.7109375" style="70" customWidth="1"/>
    <col min="14348" max="14348" width="2" style="70" customWidth="1"/>
    <col min="14349" max="14349" width="2.5703125" style="70" customWidth="1"/>
    <col min="14350" max="14350" width="2.7109375" style="70" customWidth="1"/>
    <col min="14351" max="14351" width="3" style="70" customWidth="1"/>
    <col min="14352" max="14352" width="2.28515625" style="70" customWidth="1"/>
    <col min="14353" max="14353" width="3" style="70" customWidth="1"/>
    <col min="14354" max="14355" width="3.140625" style="70" customWidth="1"/>
    <col min="14356" max="14356" width="18.85546875" style="70" customWidth="1"/>
    <col min="14357" max="14357" width="3.5703125" style="70" customWidth="1"/>
    <col min="14358" max="14358" width="2.28515625" style="70" customWidth="1"/>
    <col min="14359" max="14359" width="3.140625" style="70" customWidth="1"/>
    <col min="14360" max="14360" width="2.7109375" style="70" customWidth="1"/>
    <col min="14361" max="14361" width="1.85546875" style="70" customWidth="1"/>
    <col min="14362" max="14362" width="2.140625" style="70" customWidth="1"/>
    <col min="14363" max="14363" width="2.7109375" style="70" customWidth="1"/>
    <col min="14364" max="14364" width="3.28515625" style="70" customWidth="1"/>
    <col min="14365" max="14365" width="3.5703125" style="70" customWidth="1"/>
    <col min="14366" max="14366" width="2.85546875" style="70" customWidth="1"/>
    <col min="14367" max="14367" width="3" style="70" customWidth="1"/>
    <col min="14368" max="14368" width="3.28515625" style="70" customWidth="1"/>
    <col min="14369" max="14369" width="3.85546875" style="70" customWidth="1"/>
    <col min="14370" max="14370" width="3.42578125" style="70" customWidth="1"/>
    <col min="14371" max="14371" width="3" style="70" customWidth="1"/>
    <col min="14372" max="14372" width="3.140625" style="70" customWidth="1"/>
    <col min="14373" max="14592" width="9.140625" style="70"/>
    <col min="14593" max="14593" width="1.5703125" style="70" customWidth="1"/>
    <col min="14594" max="14594" width="2.42578125" style="70" customWidth="1"/>
    <col min="14595" max="14595" width="2.140625" style="70" customWidth="1"/>
    <col min="14596" max="14596" width="3" style="70" customWidth="1"/>
    <col min="14597" max="14597" width="2.28515625" style="70" customWidth="1"/>
    <col min="14598" max="14598" width="1.85546875" style="70" customWidth="1"/>
    <col min="14599" max="14599" width="2.28515625" style="70" customWidth="1"/>
    <col min="14600" max="14600" width="3.140625" style="70" customWidth="1"/>
    <col min="14601" max="14601" width="2.28515625" style="70" customWidth="1"/>
    <col min="14602" max="14602" width="2" style="70" customWidth="1"/>
    <col min="14603" max="14603" width="2.7109375" style="70" customWidth="1"/>
    <col min="14604" max="14604" width="2" style="70" customWidth="1"/>
    <col min="14605" max="14605" width="2.5703125" style="70" customWidth="1"/>
    <col min="14606" max="14606" width="2.7109375" style="70" customWidth="1"/>
    <col min="14607" max="14607" width="3" style="70" customWidth="1"/>
    <col min="14608" max="14608" width="2.28515625" style="70" customWidth="1"/>
    <col min="14609" max="14609" width="3" style="70" customWidth="1"/>
    <col min="14610" max="14611" width="3.140625" style="70" customWidth="1"/>
    <col min="14612" max="14612" width="18.85546875" style="70" customWidth="1"/>
    <col min="14613" max="14613" width="3.5703125" style="70" customWidth="1"/>
    <col min="14614" max="14614" width="2.28515625" style="70" customWidth="1"/>
    <col min="14615" max="14615" width="3.140625" style="70" customWidth="1"/>
    <col min="14616" max="14616" width="2.7109375" style="70" customWidth="1"/>
    <col min="14617" max="14617" width="1.85546875" style="70" customWidth="1"/>
    <col min="14618" max="14618" width="2.140625" style="70" customWidth="1"/>
    <col min="14619" max="14619" width="2.7109375" style="70" customWidth="1"/>
    <col min="14620" max="14620" width="3.28515625" style="70" customWidth="1"/>
    <col min="14621" max="14621" width="3.5703125" style="70" customWidth="1"/>
    <col min="14622" max="14622" width="2.85546875" style="70" customWidth="1"/>
    <col min="14623" max="14623" width="3" style="70" customWidth="1"/>
    <col min="14624" max="14624" width="3.28515625" style="70" customWidth="1"/>
    <col min="14625" max="14625" width="3.85546875" style="70" customWidth="1"/>
    <col min="14626" max="14626" width="3.42578125" style="70" customWidth="1"/>
    <col min="14627" max="14627" width="3" style="70" customWidth="1"/>
    <col min="14628" max="14628" width="3.140625" style="70" customWidth="1"/>
    <col min="14629" max="14848" width="9.140625" style="70"/>
    <col min="14849" max="14849" width="1.5703125" style="70" customWidth="1"/>
    <col min="14850" max="14850" width="2.42578125" style="70" customWidth="1"/>
    <col min="14851" max="14851" width="2.140625" style="70" customWidth="1"/>
    <col min="14852" max="14852" width="3" style="70" customWidth="1"/>
    <col min="14853" max="14853" width="2.28515625" style="70" customWidth="1"/>
    <col min="14854" max="14854" width="1.85546875" style="70" customWidth="1"/>
    <col min="14855" max="14855" width="2.28515625" style="70" customWidth="1"/>
    <col min="14856" max="14856" width="3.140625" style="70" customWidth="1"/>
    <col min="14857" max="14857" width="2.28515625" style="70" customWidth="1"/>
    <col min="14858" max="14858" width="2" style="70" customWidth="1"/>
    <col min="14859" max="14859" width="2.7109375" style="70" customWidth="1"/>
    <col min="14860" max="14860" width="2" style="70" customWidth="1"/>
    <col min="14861" max="14861" width="2.5703125" style="70" customWidth="1"/>
    <col min="14862" max="14862" width="2.7109375" style="70" customWidth="1"/>
    <col min="14863" max="14863" width="3" style="70" customWidth="1"/>
    <col min="14864" max="14864" width="2.28515625" style="70" customWidth="1"/>
    <col min="14865" max="14865" width="3" style="70" customWidth="1"/>
    <col min="14866" max="14867" width="3.140625" style="70" customWidth="1"/>
    <col min="14868" max="14868" width="18.85546875" style="70" customWidth="1"/>
    <col min="14869" max="14869" width="3.5703125" style="70" customWidth="1"/>
    <col min="14870" max="14870" width="2.28515625" style="70" customWidth="1"/>
    <col min="14871" max="14871" width="3.140625" style="70" customWidth="1"/>
    <col min="14872" max="14872" width="2.7109375" style="70" customWidth="1"/>
    <col min="14873" max="14873" width="1.85546875" style="70" customWidth="1"/>
    <col min="14874" max="14874" width="2.140625" style="70" customWidth="1"/>
    <col min="14875" max="14875" width="2.7109375" style="70" customWidth="1"/>
    <col min="14876" max="14876" width="3.28515625" style="70" customWidth="1"/>
    <col min="14877" max="14877" width="3.5703125" style="70" customWidth="1"/>
    <col min="14878" max="14878" width="2.85546875" style="70" customWidth="1"/>
    <col min="14879" max="14879" width="3" style="70" customWidth="1"/>
    <col min="14880" max="14880" width="3.28515625" style="70" customWidth="1"/>
    <col min="14881" max="14881" width="3.85546875" style="70" customWidth="1"/>
    <col min="14882" max="14882" width="3.42578125" style="70" customWidth="1"/>
    <col min="14883" max="14883" width="3" style="70" customWidth="1"/>
    <col min="14884" max="14884" width="3.140625" style="70" customWidth="1"/>
    <col min="14885" max="15104" width="9.140625" style="70"/>
    <col min="15105" max="15105" width="1.5703125" style="70" customWidth="1"/>
    <col min="15106" max="15106" width="2.42578125" style="70" customWidth="1"/>
    <col min="15107" max="15107" width="2.140625" style="70" customWidth="1"/>
    <col min="15108" max="15108" width="3" style="70" customWidth="1"/>
    <col min="15109" max="15109" width="2.28515625" style="70" customWidth="1"/>
    <col min="15110" max="15110" width="1.85546875" style="70" customWidth="1"/>
    <col min="15111" max="15111" width="2.28515625" style="70" customWidth="1"/>
    <col min="15112" max="15112" width="3.140625" style="70" customWidth="1"/>
    <col min="15113" max="15113" width="2.28515625" style="70" customWidth="1"/>
    <col min="15114" max="15114" width="2" style="70" customWidth="1"/>
    <col min="15115" max="15115" width="2.7109375" style="70" customWidth="1"/>
    <col min="15116" max="15116" width="2" style="70" customWidth="1"/>
    <col min="15117" max="15117" width="2.5703125" style="70" customWidth="1"/>
    <col min="15118" max="15118" width="2.7109375" style="70" customWidth="1"/>
    <col min="15119" max="15119" width="3" style="70" customWidth="1"/>
    <col min="15120" max="15120" width="2.28515625" style="70" customWidth="1"/>
    <col min="15121" max="15121" width="3" style="70" customWidth="1"/>
    <col min="15122" max="15123" width="3.140625" style="70" customWidth="1"/>
    <col min="15124" max="15124" width="18.85546875" style="70" customWidth="1"/>
    <col min="15125" max="15125" width="3.5703125" style="70" customWidth="1"/>
    <col min="15126" max="15126" width="2.28515625" style="70" customWidth="1"/>
    <col min="15127" max="15127" width="3.140625" style="70" customWidth="1"/>
    <col min="15128" max="15128" width="2.7109375" style="70" customWidth="1"/>
    <col min="15129" max="15129" width="1.85546875" style="70" customWidth="1"/>
    <col min="15130" max="15130" width="2.140625" style="70" customWidth="1"/>
    <col min="15131" max="15131" width="2.7109375" style="70" customWidth="1"/>
    <col min="15132" max="15132" width="3.28515625" style="70" customWidth="1"/>
    <col min="15133" max="15133" width="3.5703125" style="70" customWidth="1"/>
    <col min="15134" max="15134" width="2.85546875" style="70" customWidth="1"/>
    <col min="15135" max="15135" width="3" style="70" customWidth="1"/>
    <col min="15136" max="15136" width="3.28515625" style="70" customWidth="1"/>
    <col min="15137" max="15137" width="3.85546875" style="70" customWidth="1"/>
    <col min="15138" max="15138" width="3.42578125" style="70" customWidth="1"/>
    <col min="15139" max="15139" width="3" style="70" customWidth="1"/>
    <col min="15140" max="15140" width="3.140625" style="70" customWidth="1"/>
    <col min="15141" max="15360" width="9.140625" style="70"/>
    <col min="15361" max="15361" width="1.5703125" style="70" customWidth="1"/>
    <col min="15362" max="15362" width="2.42578125" style="70" customWidth="1"/>
    <col min="15363" max="15363" width="2.140625" style="70" customWidth="1"/>
    <col min="15364" max="15364" width="3" style="70" customWidth="1"/>
    <col min="15365" max="15365" width="2.28515625" style="70" customWidth="1"/>
    <col min="15366" max="15366" width="1.85546875" style="70" customWidth="1"/>
    <col min="15367" max="15367" width="2.28515625" style="70" customWidth="1"/>
    <col min="15368" max="15368" width="3.140625" style="70" customWidth="1"/>
    <col min="15369" max="15369" width="2.28515625" style="70" customWidth="1"/>
    <col min="15370" max="15370" width="2" style="70" customWidth="1"/>
    <col min="15371" max="15371" width="2.7109375" style="70" customWidth="1"/>
    <col min="15372" max="15372" width="2" style="70" customWidth="1"/>
    <col min="15373" max="15373" width="2.5703125" style="70" customWidth="1"/>
    <col min="15374" max="15374" width="2.7109375" style="70" customWidth="1"/>
    <col min="15375" max="15375" width="3" style="70" customWidth="1"/>
    <col min="15376" max="15376" width="2.28515625" style="70" customWidth="1"/>
    <col min="15377" max="15377" width="3" style="70" customWidth="1"/>
    <col min="15378" max="15379" width="3.140625" style="70" customWidth="1"/>
    <col min="15380" max="15380" width="18.85546875" style="70" customWidth="1"/>
    <col min="15381" max="15381" width="3.5703125" style="70" customWidth="1"/>
    <col min="15382" max="15382" width="2.28515625" style="70" customWidth="1"/>
    <col min="15383" max="15383" width="3.140625" style="70" customWidth="1"/>
    <col min="15384" max="15384" width="2.7109375" style="70" customWidth="1"/>
    <col min="15385" max="15385" width="1.85546875" style="70" customWidth="1"/>
    <col min="15386" max="15386" width="2.140625" style="70" customWidth="1"/>
    <col min="15387" max="15387" width="2.7109375" style="70" customWidth="1"/>
    <col min="15388" max="15388" width="3.28515625" style="70" customWidth="1"/>
    <col min="15389" max="15389" width="3.5703125" style="70" customWidth="1"/>
    <col min="15390" max="15390" width="2.85546875" style="70" customWidth="1"/>
    <col min="15391" max="15391" width="3" style="70" customWidth="1"/>
    <col min="15392" max="15392" width="3.28515625" style="70" customWidth="1"/>
    <col min="15393" max="15393" width="3.85546875" style="70" customWidth="1"/>
    <col min="15394" max="15394" width="3.42578125" style="70" customWidth="1"/>
    <col min="15395" max="15395" width="3" style="70" customWidth="1"/>
    <col min="15396" max="15396" width="3.140625" style="70" customWidth="1"/>
    <col min="15397" max="15616" width="9.140625" style="70"/>
    <col min="15617" max="15617" width="1.5703125" style="70" customWidth="1"/>
    <col min="15618" max="15618" width="2.42578125" style="70" customWidth="1"/>
    <col min="15619" max="15619" width="2.140625" style="70" customWidth="1"/>
    <col min="15620" max="15620" width="3" style="70" customWidth="1"/>
    <col min="15621" max="15621" width="2.28515625" style="70" customWidth="1"/>
    <col min="15622" max="15622" width="1.85546875" style="70" customWidth="1"/>
    <col min="15623" max="15623" width="2.28515625" style="70" customWidth="1"/>
    <col min="15624" max="15624" width="3.140625" style="70" customWidth="1"/>
    <col min="15625" max="15625" width="2.28515625" style="70" customWidth="1"/>
    <col min="15626" max="15626" width="2" style="70" customWidth="1"/>
    <col min="15627" max="15627" width="2.7109375" style="70" customWidth="1"/>
    <col min="15628" max="15628" width="2" style="70" customWidth="1"/>
    <col min="15629" max="15629" width="2.5703125" style="70" customWidth="1"/>
    <col min="15630" max="15630" width="2.7109375" style="70" customWidth="1"/>
    <col min="15631" max="15631" width="3" style="70" customWidth="1"/>
    <col min="15632" max="15632" width="2.28515625" style="70" customWidth="1"/>
    <col min="15633" max="15633" width="3" style="70" customWidth="1"/>
    <col min="15634" max="15635" width="3.140625" style="70" customWidth="1"/>
    <col min="15636" max="15636" width="18.85546875" style="70" customWidth="1"/>
    <col min="15637" max="15637" width="3.5703125" style="70" customWidth="1"/>
    <col min="15638" max="15638" width="2.28515625" style="70" customWidth="1"/>
    <col min="15639" max="15639" width="3.140625" style="70" customWidth="1"/>
    <col min="15640" max="15640" width="2.7109375" style="70" customWidth="1"/>
    <col min="15641" max="15641" width="1.85546875" style="70" customWidth="1"/>
    <col min="15642" max="15642" width="2.140625" style="70" customWidth="1"/>
    <col min="15643" max="15643" width="2.7109375" style="70" customWidth="1"/>
    <col min="15644" max="15644" width="3.28515625" style="70" customWidth="1"/>
    <col min="15645" max="15645" width="3.5703125" style="70" customWidth="1"/>
    <col min="15646" max="15646" width="2.85546875" style="70" customWidth="1"/>
    <col min="15647" max="15647" width="3" style="70" customWidth="1"/>
    <col min="15648" max="15648" width="3.28515625" style="70" customWidth="1"/>
    <col min="15649" max="15649" width="3.85546875" style="70" customWidth="1"/>
    <col min="15650" max="15650" width="3.42578125" style="70" customWidth="1"/>
    <col min="15651" max="15651" width="3" style="70" customWidth="1"/>
    <col min="15652" max="15652" width="3.140625" style="70" customWidth="1"/>
    <col min="15653" max="15872" width="9.140625" style="70"/>
    <col min="15873" max="15873" width="1.5703125" style="70" customWidth="1"/>
    <col min="15874" max="15874" width="2.42578125" style="70" customWidth="1"/>
    <col min="15875" max="15875" width="2.140625" style="70" customWidth="1"/>
    <col min="15876" max="15876" width="3" style="70" customWidth="1"/>
    <col min="15877" max="15877" width="2.28515625" style="70" customWidth="1"/>
    <col min="15878" max="15878" width="1.85546875" style="70" customWidth="1"/>
    <col min="15879" max="15879" width="2.28515625" style="70" customWidth="1"/>
    <col min="15880" max="15880" width="3.140625" style="70" customWidth="1"/>
    <col min="15881" max="15881" width="2.28515625" style="70" customWidth="1"/>
    <col min="15882" max="15882" width="2" style="70" customWidth="1"/>
    <col min="15883" max="15883" width="2.7109375" style="70" customWidth="1"/>
    <col min="15884" max="15884" width="2" style="70" customWidth="1"/>
    <col min="15885" max="15885" width="2.5703125" style="70" customWidth="1"/>
    <col min="15886" max="15886" width="2.7109375" style="70" customWidth="1"/>
    <col min="15887" max="15887" width="3" style="70" customWidth="1"/>
    <col min="15888" max="15888" width="2.28515625" style="70" customWidth="1"/>
    <col min="15889" max="15889" width="3" style="70" customWidth="1"/>
    <col min="15890" max="15891" width="3.140625" style="70" customWidth="1"/>
    <col min="15892" max="15892" width="18.85546875" style="70" customWidth="1"/>
    <col min="15893" max="15893" width="3.5703125" style="70" customWidth="1"/>
    <col min="15894" max="15894" width="2.28515625" style="70" customWidth="1"/>
    <col min="15895" max="15895" width="3.140625" style="70" customWidth="1"/>
    <col min="15896" max="15896" width="2.7109375" style="70" customWidth="1"/>
    <col min="15897" max="15897" width="1.85546875" style="70" customWidth="1"/>
    <col min="15898" max="15898" width="2.140625" style="70" customWidth="1"/>
    <col min="15899" max="15899" width="2.7109375" style="70" customWidth="1"/>
    <col min="15900" max="15900" width="3.28515625" style="70" customWidth="1"/>
    <col min="15901" max="15901" width="3.5703125" style="70" customWidth="1"/>
    <col min="15902" max="15902" width="2.85546875" style="70" customWidth="1"/>
    <col min="15903" max="15903" width="3" style="70" customWidth="1"/>
    <col min="15904" max="15904" width="3.28515625" style="70" customWidth="1"/>
    <col min="15905" max="15905" width="3.85546875" style="70" customWidth="1"/>
    <col min="15906" max="15906" width="3.42578125" style="70" customWidth="1"/>
    <col min="15907" max="15907" width="3" style="70" customWidth="1"/>
    <col min="15908" max="15908" width="3.140625" style="70" customWidth="1"/>
    <col min="15909" max="16128" width="9.140625" style="70"/>
    <col min="16129" max="16129" width="1.5703125" style="70" customWidth="1"/>
    <col min="16130" max="16130" width="2.42578125" style="70" customWidth="1"/>
    <col min="16131" max="16131" width="2.140625" style="70" customWidth="1"/>
    <col min="16132" max="16132" width="3" style="70" customWidth="1"/>
    <col min="16133" max="16133" width="2.28515625" style="70" customWidth="1"/>
    <col min="16134" max="16134" width="1.85546875" style="70" customWidth="1"/>
    <col min="16135" max="16135" width="2.28515625" style="70" customWidth="1"/>
    <col min="16136" max="16136" width="3.140625" style="70" customWidth="1"/>
    <col min="16137" max="16137" width="2.28515625" style="70" customWidth="1"/>
    <col min="16138" max="16138" width="2" style="70" customWidth="1"/>
    <col min="16139" max="16139" width="2.7109375" style="70" customWidth="1"/>
    <col min="16140" max="16140" width="2" style="70" customWidth="1"/>
    <col min="16141" max="16141" width="2.5703125" style="70" customWidth="1"/>
    <col min="16142" max="16142" width="2.7109375" style="70" customWidth="1"/>
    <col min="16143" max="16143" width="3" style="70" customWidth="1"/>
    <col min="16144" max="16144" width="2.28515625" style="70" customWidth="1"/>
    <col min="16145" max="16145" width="3" style="70" customWidth="1"/>
    <col min="16146" max="16147" width="3.140625" style="70" customWidth="1"/>
    <col min="16148" max="16148" width="18.85546875" style="70" customWidth="1"/>
    <col min="16149" max="16149" width="3.5703125" style="70" customWidth="1"/>
    <col min="16150" max="16150" width="2.28515625" style="70" customWidth="1"/>
    <col min="16151" max="16151" width="3.140625" style="70" customWidth="1"/>
    <col min="16152" max="16152" width="2.7109375" style="70" customWidth="1"/>
    <col min="16153" max="16153" width="1.85546875" style="70" customWidth="1"/>
    <col min="16154" max="16154" width="2.140625" style="70" customWidth="1"/>
    <col min="16155" max="16155" width="2.7109375" style="70" customWidth="1"/>
    <col min="16156" max="16156" width="3.28515625" style="70" customWidth="1"/>
    <col min="16157" max="16157" width="3.5703125" style="70" customWidth="1"/>
    <col min="16158" max="16158" width="2.85546875" style="70" customWidth="1"/>
    <col min="16159" max="16159" width="3" style="70" customWidth="1"/>
    <col min="16160" max="16160" width="3.28515625" style="70" customWidth="1"/>
    <col min="16161" max="16161" width="3.85546875" style="70" customWidth="1"/>
    <col min="16162" max="16162" width="3.42578125" style="70" customWidth="1"/>
    <col min="16163" max="16163" width="3" style="70" customWidth="1"/>
    <col min="16164" max="16164" width="3.140625" style="70" customWidth="1"/>
    <col min="16165" max="16384" width="9.140625" style="70"/>
  </cols>
  <sheetData>
    <row r="1" spans="1:36" ht="55.5" customHeight="1">
      <c r="A1" s="139"/>
      <c r="B1" s="140"/>
      <c r="C1" s="140"/>
      <c r="D1" s="140"/>
      <c r="E1" s="140"/>
      <c r="F1" s="140"/>
      <c r="G1" s="141"/>
      <c r="H1" s="142" t="s">
        <v>65</v>
      </c>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4"/>
    </row>
    <row r="2" spans="1:36" s="71" customFormat="1" ht="54" customHeight="1">
      <c r="A2" s="139"/>
      <c r="B2" s="140"/>
      <c r="C2" s="140"/>
      <c r="D2" s="140"/>
      <c r="E2" s="140"/>
      <c r="F2" s="140"/>
      <c r="G2" s="141"/>
      <c r="H2" s="145" t="s">
        <v>66</v>
      </c>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7"/>
    </row>
    <row r="3" spans="1:36" s="71" customFormat="1" ht="54" customHeight="1">
      <c r="A3" s="139"/>
      <c r="B3" s="140"/>
      <c r="C3" s="140"/>
      <c r="D3" s="140"/>
      <c r="E3" s="140"/>
      <c r="F3" s="140"/>
      <c r="G3" s="141"/>
      <c r="H3" s="145" t="s">
        <v>67</v>
      </c>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7"/>
    </row>
    <row r="4" spans="1:36" s="71" customFormat="1">
      <c r="A4" s="148"/>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50"/>
    </row>
    <row r="5" spans="1:36" s="71" customFormat="1">
      <c r="A5" s="151"/>
      <c r="B5" s="152"/>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3"/>
    </row>
    <row r="6" spans="1:36" s="71" customFormat="1">
      <c r="A6" s="154"/>
      <c r="B6" s="155"/>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6"/>
    </row>
    <row r="7" spans="1:36" s="71" customFormat="1" ht="15.75">
      <c r="A7" s="136" t="s">
        <v>68</v>
      </c>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8"/>
    </row>
    <row r="8" spans="1:36" s="71" customFormat="1">
      <c r="A8" s="154"/>
      <c r="B8" s="155"/>
      <c r="C8" s="155"/>
      <c r="D8" s="155"/>
      <c r="E8" s="155"/>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6"/>
    </row>
    <row r="9" spans="1:36" s="71" customFormat="1" ht="15.75">
      <c r="A9" s="136" t="s">
        <v>69</v>
      </c>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8"/>
    </row>
    <row r="10" spans="1:36" s="71" customFormat="1">
      <c r="A10" s="154"/>
      <c r="B10" s="155"/>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s="156"/>
    </row>
    <row r="11" spans="1:36" s="71" customFormat="1">
      <c r="A11" s="154"/>
      <c r="B11" s="155"/>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6"/>
    </row>
    <row r="12" spans="1:36" s="71" customFormat="1">
      <c r="A12" s="154"/>
      <c r="B12" s="155"/>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6"/>
    </row>
    <row r="13" spans="1:36" s="72" customFormat="1">
      <c r="A13" s="157" t="s">
        <v>135</v>
      </c>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9"/>
    </row>
    <row r="14" spans="1:36" s="72" customFormat="1">
      <c r="A14" s="157"/>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9"/>
    </row>
    <row r="15" spans="1:36" s="72" customFormat="1">
      <c r="A15" s="160"/>
      <c r="B15" s="152"/>
      <c r="C15" s="152"/>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3"/>
    </row>
    <row r="16" spans="1:36" s="72" customFormat="1">
      <c r="A16" s="160"/>
      <c r="B16" s="152"/>
      <c r="C16" s="152"/>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3"/>
    </row>
    <row r="17" spans="1:36" s="72" customFormat="1">
      <c r="A17" s="160"/>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3"/>
    </row>
    <row r="18" spans="1:36" s="72" customFormat="1">
      <c r="A18" s="161"/>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3"/>
    </row>
    <row r="19" spans="1:36" s="71" customFormat="1">
      <c r="A19" s="157"/>
      <c r="B19" s="158"/>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9"/>
    </row>
    <row r="20" spans="1:36" s="71" customFormat="1">
      <c r="A20" s="157"/>
      <c r="B20" s="158"/>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9"/>
    </row>
    <row r="21" spans="1:36" s="71" customFormat="1">
      <c r="A21" s="157"/>
      <c r="B21" s="158"/>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9"/>
    </row>
    <row r="22" spans="1:36" s="71" customFormat="1">
      <c r="A22" s="157"/>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9"/>
    </row>
    <row r="23" spans="1:36" s="71" customFormat="1">
      <c r="A23" s="157"/>
      <c r="B23" s="158"/>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9"/>
    </row>
    <row r="24" spans="1:36" s="71" customFormat="1">
      <c r="A24" s="157"/>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9"/>
    </row>
    <row r="25" spans="1:36" s="71" customFormat="1">
      <c r="A25" s="164"/>
      <c r="B25" s="165"/>
      <c r="C25" s="165"/>
      <c r="D25" s="165"/>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6"/>
    </row>
    <row r="26" spans="1:36" s="71" customFormat="1" ht="21">
      <c r="A26" s="167" t="s">
        <v>70</v>
      </c>
      <c r="B26" s="168"/>
      <c r="C26" s="168"/>
      <c r="D26" s="168"/>
      <c r="E26" s="168"/>
      <c r="F26" s="169" t="s">
        <v>71</v>
      </c>
      <c r="G26" s="169"/>
      <c r="H26" s="169"/>
      <c r="I26" s="169"/>
      <c r="J26" s="169"/>
      <c r="K26" s="169"/>
      <c r="L26" s="168" t="s">
        <v>72</v>
      </c>
      <c r="M26" s="168"/>
      <c r="N26" s="168"/>
      <c r="O26" s="168"/>
      <c r="P26" s="168"/>
      <c r="Q26" s="168"/>
      <c r="R26" s="168"/>
      <c r="S26" s="168"/>
      <c r="T26" s="168" t="s">
        <v>73</v>
      </c>
      <c r="U26" s="168"/>
      <c r="V26" s="168" t="s">
        <v>74</v>
      </c>
      <c r="W26" s="168"/>
      <c r="X26" s="168"/>
      <c r="Y26" s="168"/>
      <c r="Z26" s="168"/>
      <c r="AA26" s="168"/>
      <c r="AB26" s="168"/>
      <c r="AC26" s="168"/>
      <c r="AD26" s="168"/>
      <c r="AE26" s="168" t="s">
        <v>75</v>
      </c>
      <c r="AF26" s="168"/>
      <c r="AG26" s="168"/>
      <c r="AH26" s="168"/>
      <c r="AI26" s="168"/>
      <c r="AJ26" s="168"/>
    </row>
    <row r="27" spans="1:36" s="71" customFormat="1">
      <c r="A27" s="170"/>
      <c r="B27" s="149"/>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row>
    <row r="28" spans="1:36" s="71" customFormat="1">
      <c r="A28" s="165"/>
      <c r="B28" s="165"/>
      <c r="C28" s="165"/>
      <c r="D28" s="165"/>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row>
    <row r="29" spans="1:36" s="73" customFormat="1" ht="14.25">
      <c r="A29" s="171"/>
      <c r="B29" s="171"/>
      <c r="C29" s="171"/>
      <c r="D29" s="171"/>
      <c r="E29" s="171"/>
      <c r="F29" s="171"/>
      <c r="G29" s="172"/>
      <c r="H29" s="172"/>
      <c r="I29" s="172"/>
      <c r="J29" s="172"/>
      <c r="K29" s="172"/>
      <c r="L29" s="172"/>
      <c r="M29" s="172"/>
      <c r="N29" s="172"/>
      <c r="O29" s="172"/>
      <c r="P29" s="172"/>
      <c r="Q29" s="172"/>
      <c r="R29" s="172"/>
      <c r="S29" s="172"/>
      <c r="T29" s="172"/>
      <c r="U29" s="173"/>
      <c r="V29" s="173"/>
      <c r="W29" s="173"/>
      <c r="X29" s="173"/>
      <c r="Y29" s="173"/>
      <c r="Z29" s="173"/>
      <c r="AA29" s="173"/>
      <c r="AB29" s="173"/>
      <c r="AC29" s="173"/>
      <c r="AD29" s="173"/>
      <c r="AE29" s="173"/>
      <c r="AF29" s="173"/>
      <c r="AG29" s="173"/>
      <c r="AH29" s="173"/>
      <c r="AI29" s="173"/>
      <c r="AJ29" s="173"/>
    </row>
    <row r="30" spans="1:36" s="73" customFormat="1" ht="14.25">
      <c r="A30" s="177"/>
      <c r="B30" s="178"/>
      <c r="C30" s="179"/>
      <c r="D30" s="180"/>
      <c r="E30" s="180"/>
      <c r="F30" s="178"/>
      <c r="G30" s="181"/>
      <c r="H30" s="181"/>
      <c r="I30" s="181"/>
      <c r="J30" s="181"/>
      <c r="K30" s="181"/>
      <c r="L30" s="181"/>
      <c r="M30" s="181"/>
      <c r="N30" s="181"/>
      <c r="O30" s="181"/>
      <c r="P30" s="181"/>
      <c r="Q30" s="181"/>
      <c r="R30" s="181"/>
      <c r="S30" s="181"/>
      <c r="T30" s="182"/>
      <c r="U30" s="174"/>
      <c r="V30" s="175"/>
      <c r="W30" s="175"/>
      <c r="X30" s="183"/>
      <c r="Y30" s="174"/>
      <c r="Z30" s="175"/>
      <c r="AA30" s="175"/>
      <c r="AB30" s="183"/>
      <c r="AC30" s="174"/>
      <c r="AD30" s="175"/>
      <c r="AE30" s="175"/>
      <c r="AF30" s="183"/>
      <c r="AG30" s="174"/>
      <c r="AH30" s="175"/>
      <c r="AI30" s="175"/>
      <c r="AJ30" s="176"/>
    </row>
    <row r="31" spans="1:36" s="73" customFormat="1" ht="14.25">
      <c r="A31" s="177"/>
      <c r="B31" s="178"/>
      <c r="C31" s="179"/>
      <c r="D31" s="180"/>
      <c r="E31" s="180"/>
      <c r="F31" s="178"/>
      <c r="G31" s="181"/>
      <c r="H31" s="181"/>
      <c r="I31" s="181"/>
      <c r="J31" s="181"/>
      <c r="K31" s="181"/>
      <c r="L31" s="181"/>
      <c r="M31" s="181"/>
      <c r="N31" s="181"/>
      <c r="O31" s="181"/>
      <c r="P31" s="181"/>
      <c r="Q31" s="181"/>
      <c r="R31" s="181"/>
      <c r="S31" s="181"/>
      <c r="T31" s="182"/>
      <c r="U31" s="174"/>
      <c r="V31" s="175"/>
      <c r="W31" s="175"/>
      <c r="X31" s="183"/>
      <c r="Y31" s="174"/>
      <c r="Z31" s="175"/>
      <c r="AA31" s="175"/>
      <c r="AB31" s="183"/>
      <c r="AC31" s="174"/>
      <c r="AD31" s="175"/>
      <c r="AE31" s="175"/>
      <c r="AF31" s="183"/>
      <c r="AG31" s="174"/>
      <c r="AH31" s="175"/>
      <c r="AI31" s="175"/>
      <c r="AJ31" s="176"/>
    </row>
    <row r="32" spans="1:36" s="73" customFormat="1" ht="14.25">
      <c r="A32" s="177"/>
      <c r="B32" s="178"/>
      <c r="C32" s="184"/>
      <c r="D32" s="185"/>
      <c r="E32" s="185"/>
      <c r="F32" s="186"/>
      <c r="G32" s="181"/>
      <c r="H32" s="181"/>
      <c r="I32" s="181"/>
      <c r="J32" s="181"/>
      <c r="K32" s="181"/>
      <c r="L32" s="181"/>
      <c r="M32" s="181"/>
      <c r="N32" s="181"/>
      <c r="O32" s="181"/>
      <c r="P32" s="181"/>
      <c r="Q32" s="181"/>
      <c r="R32" s="181"/>
      <c r="S32" s="181"/>
      <c r="T32" s="182"/>
      <c r="U32" s="174"/>
      <c r="V32" s="175"/>
      <c r="W32" s="175"/>
      <c r="X32" s="183"/>
      <c r="Y32" s="174"/>
      <c r="Z32" s="175"/>
      <c r="AA32" s="175"/>
      <c r="AB32" s="183"/>
      <c r="AC32" s="174"/>
      <c r="AD32" s="175"/>
      <c r="AE32" s="175"/>
      <c r="AF32" s="183"/>
      <c r="AG32" s="174"/>
      <c r="AH32" s="175"/>
      <c r="AI32" s="175"/>
      <c r="AJ32" s="176"/>
    </row>
    <row r="33" spans="1:36" s="73" customFormat="1" ht="14.25">
      <c r="A33" s="177" t="s">
        <v>78</v>
      </c>
      <c r="B33" s="178"/>
      <c r="C33" s="184"/>
      <c r="D33" s="185"/>
      <c r="E33" s="185"/>
      <c r="F33" s="186"/>
      <c r="G33" s="187" t="s">
        <v>79</v>
      </c>
      <c r="H33" s="187"/>
      <c r="I33" s="187"/>
      <c r="J33" s="187"/>
      <c r="K33" s="187"/>
      <c r="L33" s="187"/>
      <c r="M33" s="187"/>
      <c r="N33" s="187"/>
      <c r="O33" s="187"/>
      <c r="P33" s="187"/>
      <c r="Q33" s="187"/>
      <c r="R33" s="187"/>
      <c r="S33" s="187"/>
      <c r="T33" s="188"/>
      <c r="U33" s="174" t="s">
        <v>76</v>
      </c>
      <c r="V33" s="175"/>
      <c r="W33" s="175"/>
      <c r="X33" s="183"/>
      <c r="Y33" s="174" t="s">
        <v>76</v>
      </c>
      <c r="Z33" s="175"/>
      <c r="AA33" s="175"/>
      <c r="AB33" s="183"/>
      <c r="AC33" s="174"/>
      <c r="AD33" s="175"/>
      <c r="AE33" s="175"/>
      <c r="AF33" s="183"/>
      <c r="AG33" s="174" t="s">
        <v>77</v>
      </c>
      <c r="AH33" s="175"/>
      <c r="AI33" s="175"/>
      <c r="AJ33" s="176"/>
    </row>
    <row r="34" spans="1:36" s="84" customFormat="1" ht="13.5" thickBot="1">
      <c r="A34" s="74" t="s">
        <v>80</v>
      </c>
      <c r="B34" s="75"/>
      <c r="C34" s="76" t="s">
        <v>81</v>
      </c>
      <c r="D34" s="77"/>
      <c r="E34" s="78"/>
      <c r="F34" s="78"/>
      <c r="G34" s="79" t="s">
        <v>82</v>
      </c>
      <c r="H34" s="80"/>
      <c r="I34" s="80"/>
      <c r="J34" s="80"/>
      <c r="K34" s="80"/>
      <c r="L34" s="80"/>
      <c r="M34" s="80"/>
      <c r="N34" s="80"/>
      <c r="O34" s="81"/>
      <c r="P34" s="80"/>
      <c r="Q34" s="80"/>
      <c r="R34" s="80"/>
      <c r="S34" s="82"/>
      <c r="T34" s="83"/>
      <c r="U34" s="192" t="s">
        <v>83</v>
      </c>
      <c r="V34" s="192"/>
      <c r="W34" s="192"/>
      <c r="X34" s="193"/>
      <c r="Y34" s="194" t="s">
        <v>84</v>
      </c>
      <c r="Z34" s="192"/>
      <c r="AA34" s="192"/>
      <c r="AB34" s="192"/>
      <c r="AC34" s="192"/>
      <c r="AD34" s="192"/>
      <c r="AE34" s="192"/>
      <c r="AF34" s="193"/>
      <c r="AG34" s="194" t="s">
        <v>85</v>
      </c>
      <c r="AH34" s="192"/>
      <c r="AI34" s="192"/>
      <c r="AJ34" s="195"/>
    </row>
    <row r="35" spans="1:36" s="71" customFormat="1">
      <c r="A35" s="196" t="s">
        <v>68</v>
      </c>
      <c r="B35" s="197"/>
      <c r="C35" s="197"/>
      <c r="D35" s="197"/>
      <c r="E35" s="197"/>
      <c r="F35" s="197"/>
      <c r="G35" s="198"/>
      <c r="H35" s="198"/>
      <c r="I35" s="198"/>
      <c r="J35" s="198"/>
      <c r="K35" s="198"/>
      <c r="L35" s="198"/>
      <c r="M35" s="198"/>
      <c r="N35" s="198"/>
      <c r="O35" s="198"/>
      <c r="P35" s="198"/>
      <c r="Q35" s="198"/>
      <c r="R35" s="198"/>
      <c r="S35" s="198"/>
      <c r="T35" s="199"/>
      <c r="U35" s="200" t="s">
        <v>162</v>
      </c>
      <c r="V35" s="201"/>
      <c r="W35" s="201"/>
      <c r="X35" s="201"/>
      <c r="Y35" s="201"/>
      <c r="Z35" s="201"/>
      <c r="AA35" s="201"/>
      <c r="AB35" s="201"/>
      <c r="AC35" s="201"/>
      <c r="AD35" s="201"/>
      <c r="AE35" s="201"/>
      <c r="AF35" s="201"/>
      <c r="AG35" s="201"/>
      <c r="AH35" s="201"/>
      <c r="AI35" s="201"/>
      <c r="AJ35" s="202"/>
    </row>
    <row r="36" spans="1:36" s="71" customFormat="1" ht="18.75">
      <c r="A36" s="203" t="s">
        <v>86</v>
      </c>
      <c r="B36" s="198"/>
      <c r="C36" s="198"/>
      <c r="D36" s="198"/>
      <c r="E36" s="198"/>
      <c r="F36" s="198"/>
      <c r="G36" s="198"/>
      <c r="H36" s="198"/>
      <c r="I36" s="198"/>
      <c r="J36" s="198"/>
      <c r="K36" s="198"/>
      <c r="L36" s="198"/>
      <c r="M36" s="198"/>
      <c r="N36" s="198"/>
      <c r="O36" s="198"/>
      <c r="P36" s="198"/>
      <c r="Q36" s="198"/>
      <c r="R36" s="198"/>
      <c r="S36" s="198"/>
      <c r="T36" s="199"/>
      <c r="U36" s="204" t="s">
        <v>163</v>
      </c>
      <c r="V36" s="205"/>
      <c r="W36" s="205"/>
      <c r="X36" s="205"/>
      <c r="Y36" s="205"/>
      <c r="Z36" s="205"/>
      <c r="AA36" s="205"/>
      <c r="AB36" s="205"/>
      <c r="AC36" s="205"/>
      <c r="AD36" s="206"/>
      <c r="AE36" s="79" t="s">
        <v>87</v>
      </c>
      <c r="AF36" s="80"/>
      <c r="AG36" s="80">
        <v>1</v>
      </c>
      <c r="AH36" s="80" t="s">
        <v>88</v>
      </c>
      <c r="AI36" s="207">
        <v>3</v>
      </c>
      <c r="AJ36" s="208"/>
    </row>
    <row r="37" spans="1:36" s="71" customFormat="1">
      <c r="A37" s="203" t="s">
        <v>136</v>
      </c>
      <c r="B37" s="198"/>
      <c r="C37" s="198"/>
      <c r="D37" s="198"/>
      <c r="E37" s="198"/>
      <c r="F37" s="198"/>
      <c r="G37" s="198"/>
      <c r="H37" s="198"/>
      <c r="I37" s="198"/>
      <c r="J37" s="198"/>
      <c r="K37" s="198"/>
      <c r="L37" s="198"/>
      <c r="M37" s="198"/>
      <c r="N37" s="198"/>
      <c r="O37" s="198"/>
      <c r="P37" s="198"/>
      <c r="Q37" s="198"/>
      <c r="R37" s="198"/>
      <c r="S37" s="198"/>
      <c r="T37" s="199"/>
      <c r="U37" s="209" t="s">
        <v>89</v>
      </c>
      <c r="V37" s="207"/>
      <c r="W37" s="207"/>
      <c r="X37" s="207"/>
      <c r="Y37" s="207"/>
      <c r="Z37" s="207"/>
      <c r="AA37" s="207"/>
      <c r="AB37" s="207"/>
      <c r="AC37" s="207"/>
      <c r="AD37" s="210"/>
      <c r="AE37" s="85" t="s">
        <v>90</v>
      </c>
      <c r="AF37" s="81"/>
      <c r="AG37" s="211" t="s">
        <v>78</v>
      </c>
      <c r="AH37" s="211"/>
      <c r="AI37" s="211"/>
      <c r="AJ37" s="212"/>
    </row>
    <row r="38" spans="1:36" s="71" customFormat="1">
      <c r="A38" s="213"/>
      <c r="B38" s="214"/>
      <c r="C38" s="214"/>
      <c r="D38" s="214"/>
      <c r="E38" s="214"/>
      <c r="F38" s="214"/>
      <c r="G38" s="214"/>
      <c r="H38" s="214"/>
      <c r="I38" s="214"/>
      <c r="J38" s="214"/>
      <c r="K38" s="214"/>
      <c r="L38" s="214"/>
      <c r="M38" s="214"/>
      <c r="N38" s="214"/>
      <c r="O38" s="214"/>
      <c r="P38" s="214"/>
      <c r="Q38" s="214"/>
      <c r="R38" s="214"/>
      <c r="S38" s="214"/>
      <c r="T38" s="215"/>
      <c r="U38" s="86" t="s">
        <v>91</v>
      </c>
      <c r="V38" s="87"/>
      <c r="W38" s="216" t="s">
        <v>137</v>
      </c>
      <c r="X38" s="217"/>
      <c r="Y38" s="217"/>
      <c r="Z38" s="217"/>
      <c r="AA38" s="217"/>
      <c r="AB38" s="217"/>
      <c r="AC38" s="217"/>
      <c r="AD38" s="217"/>
      <c r="AE38" s="217"/>
      <c r="AF38" s="217"/>
      <c r="AG38" s="217"/>
      <c r="AH38" s="217"/>
      <c r="AI38" s="217"/>
      <c r="AJ38" s="218"/>
    </row>
    <row r="39" spans="1:36" s="88" customFormat="1" ht="29.25" customHeight="1" thickBot="1">
      <c r="A39" s="189" t="s">
        <v>92</v>
      </c>
      <c r="B39" s="190"/>
      <c r="C39" s="190"/>
      <c r="D39" s="190"/>
      <c r="E39" s="190"/>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1"/>
    </row>
    <row r="40" spans="1:36" ht="15.75" customHeight="1">
      <c r="A40" s="89"/>
      <c r="B40" s="89"/>
      <c r="C40" s="89"/>
      <c r="D40" s="89"/>
      <c r="E40" s="89"/>
      <c r="F40" s="89"/>
      <c r="G40" s="89"/>
      <c r="H40" s="89"/>
      <c r="I40" s="89"/>
      <c r="J40" s="89"/>
      <c r="K40" s="89"/>
      <c r="L40" s="89"/>
      <c r="M40" s="89" t="s">
        <v>93</v>
      </c>
      <c r="N40" s="89"/>
      <c r="O40" s="89" t="s">
        <v>93</v>
      </c>
      <c r="P40" s="89"/>
      <c r="Q40" s="89" t="s">
        <v>93</v>
      </c>
      <c r="R40" s="89"/>
      <c r="S40" s="89" t="s">
        <v>93</v>
      </c>
      <c r="T40" s="89"/>
      <c r="U40" s="89" t="s">
        <v>93</v>
      </c>
      <c r="V40" s="89"/>
      <c r="W40" s="89" t="s">
        <v>93</v>
      </c>
      <c r="X40" s="89"/>
      <c r="Y40" s="89" t="s">
        <v>93</v>
      </c>
      <c r="Z40" s="89"/>
      <c r="AA40" s="89" t="s">
        <v>93</v>
      </c>
      <c r="AB40" s="89"/>
      <c r="AC40" s="89" t="s">
        <v>93</v>
      </c>
      <c r="AD40" s="89"/>
      <c r="AE40" s="89" t="s">
        <v>93</v>
      </c>
      <c r="AF40" s="89"/>
      <c r="AG40" s="89" t="s">
        <v>93</v>
      </c>
      <c r="AH40" s="89"/>
      <c r="AI40" s="89" t="s">
        <v>93</v>
      </c>
      <c r="AJ40" s="89"/>
    </row>
    <row r="43" spans="1:36">
      <c r="AA43" s="90"/>
    </row>
  </sheetData>
  <mergeCells count="84">
    <mergeCell ref="A39:AJ39"/>
    <mergeCell ref="U34:X34"/>
    <mergeCell ref="Y34:AF34"/>
    <mergeCell ref="AG34:AJ34"/>
    <mergeCell ref="A35:T35"/>
    <mergeCell ref="U35:AJ35"/>
    <mergeCell ref="A36:T36"/>
    <mergeCell ref="U36:AD36"/>
    <mergeCell ref="AI36:AJ36"/>
    <mergeCell ref="A37:T37"/>
    <mergeCell ref="U37:AD37"/>
    <mergeCell ref="AG37:AJ37"/>
    <mergeCell ref="A38:T38"/>
    <mergeCell ref="W38:AJ38"/>
    <mergeCell ref="AG32:AJ32"/>
    <mergeCell ref="A33:B33"/>
    <mergeCell ref="C33:F33"/>
    <mergeCell ref="G33:T33"/>
    <mergeCell ref="U33:X33"/>
    <mergeCell ref="Y33:AB33"/>
    <mergeCell ref="AC33:AF33"/>
    <mergeCell ref="AG33:AJ33"/>
    <mergeCell ref="A32:B32"/>
    <mergeCell ref="C32:F32"/>
    <mergeCell ref="G32:T32"/>
    <mergeCell ref="U32:X32"/>
    <mergeCell ref="Y32:AB32"/>
    <mergeCell ref="AC32:AF32"/>
    <mergeCell ref="AG30:AJ30"/>
    <mergeCell ref="A31:B31"/>
    <mergeCell ref="C31:F31"/>
    <mergeCell ref="G31:T31"/>
    <mergeCell ref="U31:X31"/>
    <mergeCell ref="Y31:AB31"/>
    <mergeCell ref="AC31:AF31"/>
    <mergeCell ref="AG31:AJ31"/>
    <mergeCell ref="A30:B30"/>
    <mergeCell ref="C30:F30"/>
    <mergeCell ref="G30:T30"/>
    <mergeCell ref="U30:X30"/>
    <mergeCell ref="Y30:AB30"/>
    <mergeCell ref="AC30:AF30"/>
    <mergeCell ref="A27:AJ28"/>
    <mergeCell ref="A29:B29"/>
    <mergeCell ref="C29:F29"/>
    <mergeCell ref="G29:T29"/>
    <mergeCell ref="U29:X29"/>
    <mergeCell ref="Y29:AB29"/>
    <mergeCell ref="AC29:AF29"/>
    <mergeCell ref="AG29:AJ29"/>
    <mergeCell ref="A22:AJ22"/>
    <mergeCell ref="A23:AJ23"/>
    <mergeCell ref="A24:AJ24"/>
    <mergeCell ref="A25:AJ25"/>
    <mergeCell ref="A26:E26"/>
    <mergeCell ref="F26:K26"/>
    <mergeCell ref="L26:S26"/>
    <mergeCell ref="T26:U26"/>
    <mergeCell ref="V26:AD26"/>
    <mergeCell ref="AE26:AJ26"/>
    <mergeCell ref="A21:AJ21"/>
    <mergeCell ref="A10:AJ10"/>
    <mergeCell ref="A11:AJ11"/>
    <mergeCell ref="A12:AJ12"/>
    <mergeCell ref="A13:AJ13"/>
    <mergeCell ref="A14:AJ14"/>
    <mergeCell ref="A15:AJ15"/>
    <mergeCell ref="A16:AJ16"/>
    <mergeCell ref="A17:AJ17"/>
    <mergeCell ref="A18:AJ18"/>
    <mergeCell ref="A19:AJ19"/>
    <mergeCell ref="A20:AJ20"/>
    <mergeCell ref="A9:AJ9"/>
    <mergeCell ref="A1:G1"/>
    <mergeCell ref="H1:AJ1"/>
    <mergeCell ref="A2:G2"/>
    <mergeCell ref="H2:AJ2"/>
    <mergeCell ref="A3:G3"/>
    <mergeCell ref="H3:AJ3"/>
    <mergeCell ref="A4:AJ4"/>
    <mergeCell ref="A5:AJ5"/>
    <mergeCell ref="A6:AJ6"/>
    <mergeCell ref="A7:AJ7"/>
    <mergeCell ref="A8:AJ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71"/>
  <sheetViews>
    <sheetView tabSelected="1" topLeftCell="A49" workbookViewId="0">
      <selection activeCell="Q66" sqref="Q66:S66"/>
    </sheetView>
  </sheetViews>
  <sheetFormatPr defaultRowHeight="15"/>
  <cols>
    <col min="1" max="11" width="4.7109375" customWidth="1"/>
    <col min="12" max="12" width="3.7109375" customWidth="1"/>
    <col min="13" max="13" width="4.28515625" customWidth="1"/>
    <col min="14" max="16" width="4.7109375" customWidth="1"/>
    <col min="17" max="17" width="8.5703125" customWidth="1"/>
    <col min="18" max="18" width="5.42578125" customWidth="1"/>
    <col min="19" max="19" width="4.42578125" customWidth="1"/>
    <col min="20" max="20" width="5.85546875" customWidth="1"/>
    <col min="21" max="22" width="9.42578125" customWidth="1"/>
    <col min="23" max="23" width="10.42578125" customWidth="1"/>
    <col min="25" max="25" width="3" customWidth="1"/>
    <col min="27" max="27" width="1.140625" customWidth="1"/>
    <col min="28" max="28" width="7.5703125" customWidth="1"/>
    <col min="29" max="29" width="7.28515625" customWidth="1"/>
    <col min="30" max="31" width="6" customWidth="1"/>
    <col min="261" max="279" width="4.7109375" customWidth="1"/>
    <col min="517" max="535" width="4.7109375" customWidth="1"/>
    <col min="773" max="791" width="4.7109375" customWidth="1"/>
    <col min="1029" max="1047" width="4.7109375" customWidth="1"/>
    <col min="1285" max="1303" width="4.7109375" customWidth="1"/>
    <col min="1541" max="1559" width="4.7109375" customWidth="1"/>
    <col min="1797" max="1815" width="4.7109375" customWidth="1"/>
    <col min="2053" max="2071" width="4.7109375" customWidth="1"/>
    <col min="2309" max="2327" width="4.7109375" customWidth="1"/>
    <col min="2565" max="2583" width="4.7109375" customWidth="1"/>
    <col min="2821" max="2839" width="4.7109375" customWidth="1"/>
    <col min="3077" max="3095" width="4.7109375" customWidth="1"/>
    <col min="3333" max="3351" width="4.7109375" customWidth="1"/>
    <col min="3589" max="3607" width="4.7109375" customWidth="1"/>
    <col min="3845" max="3863" width="4.7109375" customWidth="1"/>
    <col min="4101" max="4119" width="4.7109375" customWidth="1"/>
    <col min="4357" max="4375" width="4.7109375" customWidth="1"/>
    <col min="4613" max="4631" width="4.7109375" customWidth="1"/>
    <col min="4869" max="4887" width="4.7109375" customWidth="1"/>
    <col min="5125" max="5143" width="4.7109375" customWidth="1"/>
    <col min="5381" max="5399" width="4.7109375" customWidth="1"/>
    <col min="5637" max="5655" width="4.7109375" customWidth="1"/>
    <col min="5893" max="5911" width="4.7109375" customWidth="1"/>
    <col min="6149" max="6167" width="4.7109375" customWidth="1"/>
    <col min="6405" max="6423" width="4.7109375" customWidth="1"/>
    <col min="6661" max="6679" width="4.7109375" customWidth="1"/>
    <col min="6917" max="6935" width="4.7109375" customWidth="1"/>
    <col min="7173" max="7191" width="4.7109375" customWidth="1"/>
    <col min="7429" max="7447" width="4.7109375" customWidth="1"/>
    <col min="7685" max="7703" width="4.7109375" customWidth="1"/>
    <col min="7941" max="7959" width="4.7109375" customWidth="1"/>
    <col min="8197" max="8215" width="4.7109375" customWidth="1"/>
    <col min="8453" max="8471" width="4.7109375" customWidth="1"/>
    <col min="8709" max="8727" width="4.7109375" customWidth="1"/>
    <col min="8965" max="8983" width="4.7109375" customWidth="1"/>
    <col min="9221" max="9239" width="4.7109375" customWidth="1"/>
    <col min="9477" max="9495" width="4.7109375" customWidth="1"/>
    <col min="9733" max="9751" width="4.7109375" customWidth="1"/>
    <col min="9989" max="10007" width="4.7109375" customWidth="1"/>
    <col min="10245" max="10263" width="4.7109375" customWidth="1"/>
    <col min="10501" max="10519" width="4.7109375" customWidth="1"/>
    <col min="10757" max="10775" width="4.7109375" customWidth="1"/>
    <col min="11013" max="11031" width="4.7109375" customWidth="1"/>
    <col min="11269" max="11287" width="4.7109375" customWidth="1"/>
    <col min="11525" max="11543" width="4.7109375" customWidth="1"/>
    <col min="11781" max="11799" width="4.7109375" customWidth="1"/>
    <col min="12037" max="12055" width="4.7109375" customWidth="1"/>
    <col min="12293" max="12311" width="4.7109375" customWidth="1"/>
    <col min="12549" max="12567" width="4.7109375" customWidth="1"/>
    <col min="12805" max="12823" width="4.7109375" customWidth="1"/>
    <col min="13061" max="13079" width="4.7109375" customWidth="1"/>
    <col min="13317" max="13335" width="4.7109375" customWidth="1"/>
    <col min="13573" max="13591" width="4.7109375" customWidth="1"/>
    <col min="13829" max="13847" width="4.7109375" customWidth="1"/>
    <col min="14085" max="14103" width="4.7109375" customWidth="1"/>
    <col min="14341" max="14359" width="4.7109375" customWidth="1"/>
    <col min="14597" max="14615" width="4.7109375" customWidth="1"/>
    <col min="14853" max="14871" width="4.7109375" customWidth="1"/>
    <col min="15109" max="15127" width="4.7109375" customWidth="1"/>
    <col min="15365" max="15383" width="4.7109375" customWidth="1"/>
    <col min="15621" max="15639" width="4.7109375" customWidth="1"/>
    <col min="15877" max="15895" width="4.7109375" customWidth="1"/>
    <col min="16133" max="16151" width="4.7109375" customWidth="1"/>
  </cols>
  <sheetData>
    <row r="1" spans="1:24" s="1" customFormat="1" ht="16.5">
      <c r="A1" s="20" t="s">
        <v>2</v>
      </c>
    </row>
    <row r="2" spans="1:24" ht="15.75">
      <c r="A2" s="3"/>
      <c r="M2" t="s">
        <v>60</v>
      </c>
      <c r="W2" t="s">
        <v>60</v>
      </c>
    </row>
    <row r="3" spans="1:24">
      <c r="B3" s="21">
        <v>1</v>
      </c>
      <c r="C3" s="22" t="s">
        <v>3</v>
      </c>
      <c r="D3" s="22" t="s">
        <v>44</v>
      </c>
      <c r="E3" s="22"/>
      <c r="F3" s="22"/>
      <c r="G3" s="22"/>
      <c r="H3" s="22"/>
      <c r="I3" s="22"/>
      <c r="J3" s="22"/>
      <c r="K3" s="22"/>
      <c r="L3" s="22"/>
      <c r="M3" s="22">
        <v>27</v>
      </c>
      <c r="N3" s="22" t="s">
        <v>59</v>
      </c>
      <c r="O3" s="22"/>
      <c r="Q3" s="21">
        <v>6</v>
      </c>
      <c r="R3" s="22" t="s">
        <v>3</v>
      </c>
      <c r="S3" s="22" t="s">
        <v>43</v>
      </c>
      <c r="T3" s="22"/>
      <c r="U3" s="22"/>
      <c r="V3" s="22"/>
    </row>
    <row r="4" spans="1:24">
      <c r="B4" s="21">
        <v>2</v>
      </c>
      <c r="C4" s="22" t="s">
        <v>4</v>
      </c>
      <c r="D4" s="22" t="s">
        <v>43</v>
      </c>
      <c r="E4" s="22"/>
      <c r="F4" s="22"/>
      <c r="G4" s="22"/>
      <c r="H4" s="22"/>
      <c r="I4" s="22"/>
      <c r="J4" s="22"/>
      <c r="K4" s="23"/>
      <c r="L4" s="24"/>
      <c r="M4" s="22"/>
      <c r="N4" s="22"/>
      <c r="O4" s="22"/>
      <c r="Q4" s="21">
        <v>7</v>
      </c>
      <c r="R4" s="22" t="s">
        <v>4</v>
      </c>
      <c r="S4" s="22" t="s">
        <v>55</v>
      </c>
      <c r="T4" s="22"/>
      <c r="U4" s="22"/>
      <c r="V4" s="22"/>
      <c r="W4" s="22">
        <v>3.5</v>
      </c>
      <c r="X4" s="22" t="s">
        <v>59</v>
      </c>
    </row>
    <row r="5" spans="1:24">
      <c r="B5" s="21">
        <v>3</v>
      </c>
      <c r="C5" s="22" t="s">
        <v>4</v>
      </c>
      <c r="D5" s="22" t="s">
        <v>54</v>
      </c>
      <c r="E5" s="22"/>
      <c r="F5" s="22"/>
      <c r="G5" s="22"/>
      <c r="H5" s="22"/>
      <c r="I5" s="13"/>
      <c r="J5" s="13"/>
      <c r="K5" s="25"/>
      <c r="L5" s="24"/>
      <c r="M5" s="22">
        <v>25</v>
      </c>
      <c r="N5" s="22" t="s">
        <v>59</v>
      </c>
      <c r="O5" s="22"/>
      <c r="Q5" s="21">
        <v>8</v>
      </c>
      <c r="R5" s="22" t="s">
        <v>4</v>
      </c>
      <c r="S5" s="22" t="s">
        <v>43</v>
      </c>
      <c r="T5" s="13"/>
      <c r="U5" s="13"/>
      <c r="V5" s="22"/>
      <c r="X5" s="4"/>
    </row>
    <row r="6" spans="1:24">
      <c r="B6" s="21">
        <v>4</v>
      </c>
      <c r="C6" s="22" t="s">
        <v>4</v>
      </c>
      <c r="D6" s="41" t="s">
        <v>45</v>
      </c>
      <c r="E6" s="41"/>
      <c r="F6" s="41"/>
      <c r="G6" s="41"/>
      <c r="H6" s="41"/>
      <c r="I6" s="41"/>
      <c r="J6" s="41"/>
      <c r="K6" s="55"/>
      <c r="L6" s="24"/>
      <c r="M6" s="22">
        <v>34</v>
      </c>
      <c r="N6" s="22" t="s">
        <v>59</v>
      </c>
      <c r="O6" s="22"/>
      <c r="Q6" s="21">
        <v>9</v>
      </c>
      <c r="R6" s="22" t="s">
        <v>4</v>
      </c>
      <c r="S6" s="22" t="s">
        <v>43</v>
      </c>
      <c r="T6" s="22"/>
      <c r="U6" s="22"/>
      <c r="V6" s="22"/>
      <c r="X6" s="4"/>
    </row>
    <row r="7" spans="1:24">
      <c r="B7" s="21">
        <v>5</v>
      </c>
      <c r="C7" s="22" t="s">
        <v>4</v>
      </c>
      <c r="D7" s="22" t="s">
        <v>5</v>
      </c>
      <c r="E7" s="22"/>
      <c r="F7" s="22"/>
      <c r="G7" s="22"/>
      <c r="H7" s="22"/>
      <c r="I7" s="22"/>
      <c r="J7" s="22"/>
      <c r="K7" s="22"/>
      <c r="L7" s="22"/>
      <c r="M7" s="22">
        <v>10</v>
      </c>
      <c r="N7" s="22" t="s">
        <v>59</v>
      </c>
      <c r="O7" s="22"/>
      <c r="Q7" s="21">
        <v>10</v>
      </c>
      <c r="R7" s="22" t="s">
        <v>4</v>
      </c>
      <c r="S7" s="22" t="s">
        <v>38</v>
      </c>
      <c r="T7" s="22"/>
      <c r="U7" s="22"/>
      <c r="V7" s="22"/>
      <c r="W7" s="22">
        <v>10</v>
      </c>
      <c r="X7" s="22" t="s">
        <v>59</v>
      </c>
    </row>
    <row r="9" spans="1:24">
      <c r="B9" s="26" t="s">
        <v>6</v>
      </c>
      <c r="C9" s="22"/>
      <c r="D9" s="22"/>
      <c r="E9" s="22"/>
      <c r="F9" s="22"/>
      <c r="G9" s="22"/>
      <c r="H9" s="22"/>
      <c r="I9" s="22"/>
      <c r="J9" s="22"/>
      <c r="K9" s="22"/>
      <c r="L9" s="22"/>
      <c r="M9" s="22"/>
      <c r="N9" s="22"/>
      <c r="O9" s="22"/>
      <c r="P9" s="22"/>
      <c r="Q9" s="22"/>
      <c r="R9" s="22"/>
      <c r="S9" s="22"/>
      <c r="T9" s="22"/>
      <c r="U9" s="22"/>
      <c r="V9" s="22"/>
      <c r="W9" s="22"/>
      <c r="X9" s="22"/>
    </row>
    <row r="10" spans="1:24" s="6" customFormat="1" ht="16.5">
      <c r="B10" s="230" t="s">
        <v>7</v>
      </c>
      <c r="C10" s="242"/>
      <c r="D10" s="318" t="s">
        <v>46</v>
      </c>
      <c r="E10" s="319"/>
      <c r="F10" s="319"/>
      <c r="G10" s="320"/>
      <c r="H10" s="318" t="s">
        <v>8</v>
      </c>
      <c r="I10" s="319"/>
      <c r="J10" s="319"/>
      <c r="K10" s="320"/>
      <c r="L10" s="321" t="s">
        <v>9</v>
      </c>
      <c r="M10" s="322"/>
      <c r="N10" s="323"/>
      <c r="O10" s="318" t="s">
        <v>10</v>
      </c>
      <c r="P10" s="319"/>
      <c r="Q10" s="320"/>
      <c r="R10" s="318" t="s">
        <v>11</v>
      </c>
      <c r="S10" s="319"/>
      <c r="T10" s="320"/>
      <c r="U10" s="27" t="s">
        <v>12</v>
      </c>
      <c r="V10" s="27" t="s">
        <v>13</v>
      </c>
      <c r="W10" s="27" t="s">
        <v>14</v>
      </c>
      <c r="X10" s="27" t="s">
        <v>15</v>
      </c>
    </row>
    <row r="11" spans="1:24" s="6" customFormat="1" ht="16.5">
      <c r="B11" s="292">
        <v>1</v>
      </c>
      <c r="C11" s="292"/>
      <c r="D11" s="316">
        <v>293335</v>
      </c>
      <c r="E11" s="316"/>
      <c r="F11" s="316"/>
      <c r="G11" s="316"/>
      <c r="H11" s="316">
        <f>D11*3.28^3/60</f>
        <v>172517.90109866663</v>
      </c>
      <c r="I11" s="316"/>
      <c r="J11" s="316"/>
      <c r="K11" s="316"/>
      <c r="L11" s="316">
        <f>(R11/60)/3.28</f>
        <v>14.13892899807111</v>
      </c>
      <c r="M11" s="316"/>
      <c r="N11" s="316"/>
      <c r="O11" s="317" t="str">
        <f t="shared" ref="O11:O20" si="0">CEILING(U11,0.1)&amp; " x "&amp;CEILING(V11,0.1)</f>
        <v>70.9 x 126</v>
      </c>
      <c r="P11" s="317"/>
      <c r="Q11" s="317"/>
      <c r="R11" s="316">
        <f t="shared" ref="R11:R20" si="1">H11*144/(U11*V11)</f>
        <v>2782.5412268203941</v>
      </c>
      <c r="S11" s="316"/>
      <c r="T11" s="316"/>
      <c r="U11" s="51">
        <f t="shared" ref="U11:V20" si="2">W11/25.4</f>
        <v>70.866141732283467</v>
      </c>
      <c r="V11" s="51">
        <f t="shared" si="2"/>
        <v>125.98425196850394</v>
      </c>
      <c r="W11" s="52">
        <v>1800</v>
      </c>
      <c r="X11" s="52">
        <v>3200</v>
      </c>
    </row>
    <row r="12" spans="1:24" s="7" customFormat="1" ht="16.5">
      <c r="B12" s="286">
        <v>2</v>
      </c>
      <c r="C12" s="286"/>
      <c r="D12" s="232" t="s">
        <v>43</v>
      </c>
      <c r="E12" s="243"/>
      <c r="F12" s="243"/>
      <c r="G12" s="229"/>
      <c r="H12" s="316"/>
      <c r="I12" s="316"/>
      <c r="J12" s="316"/>
      <c r="K12" s="316"/>
      <c r="L12" s="316"/>
      <c r="M12" s="316"/>
      <c r="N12" s="316"/>
      <c r="O12" s="317"/>
      <c r="P12" s="317"/>
      <c r="Q12" s="317"/>
      <c r="R12" s="316"/>
      <c r="S12" s="316"/>
      <c r="T12" s="316"/>
      <c r="U12" s="51"/>
      <c r="V12" s="51"/>
      <c r="W12" s="52"/>
      <c r="X12" s="52"/>
    </row>
    <row r="13" spans="1:24" s="6" customFormat="1" ht="16.5">
      <c r="B13" s="286">
        <v>3</v>
      </c>
      <c r="C13" s="286"/>
      <c r="D13" s="316">
        <v>586669</v>
      </c>
      <c r="E13" s="316"/>
      <c r="F13" s="316"/>
      <c r="G13" s="316"/>
      <c r="H13" s="316">
        <f>D13*3.28^3/60</f>
        <v>345035.21407146659</v>
      </c>
      <c r="I13" s="316"/>
      <c r="J13" s="316"/>
      <c r="K13" s="316"/>
      <c r="L13" s="316">
        <f t="shared" ref="L13:L20" si="3">(R13/60)/3.28</f>
        <v>13.030414753776432</v>
      </c>
      <c r="M13" s="316"/>
      <c r="N13" s="316"/>
      <c r="O13" s="317" t="str">
        <f t="shared" si="0"/>
        <v>98.5 x 196.9</v>
      </c>
      <c r="P13" s="317"/>
      <c r="Q13" s="317"/>
      <c r="R13" s="316">
        <f t="shared" si="1"/>
        <v>2564.3856235432017</v>
      </c>
      <c r="S13" s="316"/>
      <c r="T13" s="316"/>
      <c r="U13" s="51">
        <f t="shared" si="2"/>
        <v>98.425196850393704</v>
      </c>
      <c r="V13" s="51">
        <f t="shared" si="2"/>
        <v>196.85039370078741</v>
      </c>
      <c r="W13" s="52">
        <v>2500</v>
      </c>
      <c r="X13" s="52">
        <v>5000</v>
      </c>
    </row>
    <row r="14" spans="1:24" s="6" customFormat="1" ht="16.5">
      <c r="B14" s="286">
        <v>4</v>
      </c>
      <c r="C14" s="286"/>
      <c r="D14" s="232">
        <v>565433</v>
      </c>
      <c r="E14" s="233"/>
      <c r="F14" s="233"/>
      <c r="G14" s="234"/>
      <c r="H14" s="316">
        <f>D14*3.28^3/60</f>
        <v>332545.77316693321</v>
      </c>
      <c r="I14" s="316"/>
      <c r="J14" s="316"/>
      <c r="K14" s="316"/>
      <c r="L14" s="316">
        <f t="shared" ref="L14" si="4">(R14/60)/3.28</f>
        <v>12.558745230227043</v>
      </c>
      <c r="M14" s="316"/>
      <c r="N14" s="316"/>
      <c r="O14" s="317" t="str">
        <f t="shared" ref="O14" si="5">CEILING(U14,0.1)&amp; " x "&amp;CEILING(V14,0.1)</f>
        <v>98.5 x 196.9</v>
      </c>
      <c r="P14" s="317"/>
      <c r="Q14" s="317"/>
      <c r="R14" s="316">
        <f t="shared" ref="R14" si="6">H14*144/(U14*V14)</f>
        <v>2471.5610613086819</v>
      </c>
      <c r="S14" s="316"/>
      <c r="T14" s="316"/>
      <c r="U14" s="51">
        <f t="shared" ref="U14" si="7">W14/25.4</f>
        <v>98.425196850393704</v>
      </c>
      <c r="V14" s="51">
        <f t="shared" ref="V14" si="8">X14/25.4</f>
        <v>196.85039370078741</v>
      </c>
      <c r="W14" s="52">
        <v>2500</v>
      </c>
      <c r="X14" s="52">
        <v>5000</v>
      </c>
    </row>
    <row r="15" spans="1:24" s="6" customFormat="1" ht="16.5">
      <c r="B15" s="286">
        <v>5</v>
      </c>
      <c r="C15" s="286"/>
      <c r="D15" s="232">
        <f>D14</f>
        <v>565433</v>
      </c>
      <c r="E15" s="243"/>
      <c r="F15" s="243"/>
      <c r="G15" s="229"/>
      <c r="H15" s="316">
        <f>H13</f>
        <v>345035.21407146659</v>
      </c>
      <c r="I15" s="316"/>
      <c r="J15" s="316"/>
      <c r="K15" s="316"/>
      <c r="L15" s="316">
        <f t="shared" si="3"/>
        <v>9.0488991345669678</v>
      </c>
      <c r="M15" s="316"/>
      <c r="N15" s="316"/>
      <c r="O15" s="317" t="str">
        <f t="shared" si="0"/>
        <v>118.2 x 236.3</v>
      </c>
      <c r="P15" s="317"/>
      <c r="Q15" s="317"/>
      <c r="R15" s="316">
        <f t="shared" si="1"/>
        <v>1780.8233496827791</v>
      </c>
      <c r="S15" s="316"/>
      <c r="T15" s="316"/>
      <c r="U15" s="51">
        <f t="shared" si="2"/>
        <v>118.11023622047244</v>
      </c>
      <c r="V15" s="51">
        <f t="shared" si="2"/>
        <v>236.22047244094489</v>
      </c>
      <c r="W15" s="52">
        <v>3000</v>
      </c>
      <c r="X15" s="52">
        <v>6000</v>
      </c>
    </row>
    <row r="16" spans="1:24" s="6" customFormat="1" ht="16.5">
      <c r="B16" s="284">
        <v>6</v>
      </c>
      <c r="C16" s="285"/>
      <c r="D16" s="241" t="s">
        <v>43</v>
      </c>
      <c r="E16" s="250"/>
      <c r="F16" s="250"/>
      <c r="G16" s="242"/>
      <c r="H16" s="315"/>
      <c r="I16" s="315"/>
      <c r="J16" s="315"/>
      <c r="K16" s="315"/>
      <c r="L16" s="315"/>
      <c r="M16" s="315"/>
      <c r="N16" s="315"/>
      <c r="O16" s="292"/>
      <c r="P16" s="292"/>
      <c r="Q16" s="292"/>
      <c r="R16" s="315"/>
      <c r="S16" s="315"/>
      <c r="T16" s="315"/>
      <c r="U16" s="28"/>
      <c r="V16" s="28"/>
      <c r="W16" s="28"/>
      <c r="X16" s="28"/>
    </row>
    <row r="17" spans="2:34" s="6" customFormat="1" ht="16.5">
      <c r="B17" s="284">
        <v>7</v>
      </c>
      <c r="C17" s="285"/>
      <c r="D17" s="315">
        <v>479870</v>
      </c>
      <c r="E17" s="315"/>
      <c r="F17" s="315"/>
      <c r="G17" s="315"/>
      <c r="H17" s="315">
        <f>D17*3.28^3/60</f>
        <v>282223.95963733329</v>
      </c>
      <c r="I17" s="315"/>
      <c r="J17" s="315"/>
      <c r="K17" s="315"/>
      <c r="L17" s="315">
        <f t="shared" si="3"/>
        <v>7.8369989870712446</v>
      </c>
      <c r="M17" s="315"/>
      <c r="N17" s="315"/>
      <c r="O17" s="292" t="str">
        <f t="shared" si="0"/>
        <v>98.5 x 267.8</v>
      </c>
      <c r="P17" s="292"/>
      <c r="Q17" s="292"/>
      <c r="R17" s="315">
        <f t="shared" si="1"/>
        <v>1542.3214006556209</v>
      </c>
      <c r="S17" s="315"/>
      <c r="T17" s="315"/>
      <c r="U17" s="28">
        <f t="shared" si="2"/>
        <v>98.425196850393704</v>
      </c>
      <c r="V17" s="28">
        <f t="shared" si="2"/>
        <v>267.71653543307087</v>
      </c>
      <c r="W17" s="29">
        <v>2500</v>
      </c>
      <c r="X17" s="29">
        <v>6800</v>
      </c>
    </row>
    <row r="18" spans="2:34" s="6" customFormat="1" ht="16.5">
      <c r="B18" s="284">
        <v>8</v>
      </c>
      <c r="C18" s="285"/>
      <c r="D18" s="241" t="s">
        <v>43</v>
      </c>
      <c r="E18" s="250"/>
      <c r="F18" s="250"/>
      <c r="G18" s="242"/>
      <c r="H18" s="315"/>
      <c r="I18" s="315"/>
      <c r="J18" s="315"/>
      <c r="K18" s="315"/>
      <c r="L18" s="315"/>
      <c r="M18" s="315"/>
      <c r="N18" s="315"/>
      <c r="O18" s="292"/>
      <c r="P18" s="292"/>
      <c r="Q18" s="292"/>
      <c r="R18" s="315"/>
      <c r="S18" s="315"/>
      <c r="T18" s="315"/>
      <c r="U18" s="28"/>
      <c r="V18" s="28"/>
      <c r="W18" s="28"/>
      <c r="X18" s="28"/>
    </row>
    <row r="19" spans="2:34" s="6" customFormat="1" ht="16.5">
      <c r="B19" s="284">
        <v>9</v>
      </c>
      <c r="C19" s="285"/>
      <c r="D19" s="241" t="s">
        <v>43</v>
      </c>
      <c r="E19" s="250"/>
      <c r="F19" s="250"/>
      <c r="G19" s="242"/>
      <c r="H19" s="315"/>
      <c r="I19" s="315"/>
      <c r="J19" s="315"/>
      <c r="K19" s="315"/>
      <c r="L19" s="315"/>
      <c r="M19" s="315"/>
      <c r="N19" s="315"/>
      <c r="O19" s="292"/>
      <c r="P19" s="292"/>
      <c r="Q19" s="292"/>
      <c r="R19" s="315"/>
      <c r="S19" s="315"/>
      <c r="T19" s="315"/>
      <c r="U19" s="28"/>
      <c r="V19" s="28"/>
      <c r="W19" s="28"/>
      <c r="X19" s="28"/>
    </row>
    <row r="20" spans="2:34" s="6" customFormat="1" ht="16.5">
      <c r="B20" s="284">
        <v>10</v>
      </c>
      <c r="C20" s="285"/>
      <c r="D20" s="309">
        <f>D17</f>
        <v>479870</v>
      </c>
      <c r="E20" s="235"/>
      <c r="F20" s="235"/>
      <c r="G20" s="235"/>
      <c r="H20" s="283">
        <f>H17</f>
        <v>282223.95963733329</v>
      </c>
      <c r="I20" s="283"/>
      <c r="J20" s="283"/>
      <c r="K20" s="283"/>
      <c r="L20" s="283">
        <f t="shared" si="3"/>
        <v>14.803220308912355</v>
      </c>
      <c r="M20" s="283"/>
      <c r="N20" s="283"/>
      <c r="O20" s="271" t="str">
        <f t="shared" si="0"/>
        <v>118.2 x 118.2</v>
      </c>
      <c r="P20" s="271"/>
      <c r="Q20" s="271"/>
      <c r="R20" s="283">
        <f t="shared" si="1"/>
        <v>2913.2737567939512</v>
      </c>
      <c r="S20" s="283"/>
      <c r="T20" s="283"/>
      <c r="U20" s="28">
        <f t="shared" si="2"/>
        <v>118.11023622047244</v>
      </c>
      <c r="V20" s="28">
        <f t="shared" si="2"/>
        <v>118.11023622047244</v>
      </c>
      <c r="W20" s="29">
        <v>3000</v>
      </c>
      <c r="X20" s="29">
        <v>3000</v>
      </c>
    </row>
    <row r="21" spans="2:34" s="6" customFormat="1" ht="16.5">
      <c r="B21" s="8"/>
      <c r="C21" s="8"/>
      <c r="D21" s="8"/>
      <c r="E21" s="8"/>
      <c r="F21" s="8"/>
      <c r="G21" s="8"/>
      <c r="H21" s="9"/>
      <c r="I21" s="9"/>
      <c r="J21" s="9"/>
      <c r="K21" s="9"/>
      <c r="L21" s="8"/>
      <c r="M21" s="8"/>
      <c r="N21" s="8"/>
      <c r="O21" s="9"/>
      <c r="P21" s="9"/>
      <c r="Q21" s="9"/>
      <c r="R21" s="8"/>
      <c r="S21" s="8"/>
      <c r="T21" s="8"/>
      <c r="U21" s="9"/>
      <c r="V21" s="9"/>
      <c r="W21" s="9"/>
      <c r="AB21"/>
      <c r="AC21"/>
      <c r="AD21"/>
      <c r="AE21"/>
      <c r="AF21"/>
      <c r="AG21"/>
      <c r="AH21"/>
    </row>
    <row r="22" spans="2:34">
      <c r="B22" s="26" t="s">
        <v>16</v>
      </c>
      <c r="C22" s="17"/>
      <c r="T22" s="5" t="s">
        <v>47</v>
      </c>
    </row>
    <row r="23" spans="2:34" s="6" customFormat="1" ht="16.5" customHeight="1">
      <c r="B23" s="304" t="s">
        <v>7</v>
      </c>
      <c r="C23" s="304"/>
      <c r="D23" s="294" t="s">
        <v>17</v>
      </c>
      <c r="E23" s="310"/>
      <c r="F23" s="310"/>
      <c r="G23" s="295"/>
      <c r="H23" s="271" t="s">
        <v>18</v>
      </c>
      <c r="I23" s="271"/>
      <c r="J23" s="271"/>
      <c r="K23" s="271" t="s">
        <v>19</v>
      </c>
      <c r="L23" s="271"/>
      <c r="M23" s="271"/>
      <c r="N23" s="271"/>
      <c r="O23" s="16"/>
      <c r="P23" s="16"/>
      <c r="U23" s="267" t="s">
        <v>7</v>
      </c>
      <c r="V23" s="269" t="s">
        <v>22</v>
      </c>
      <c r="W23" s="269" t="s">
        <v>23</v>
      </c>
      <c r="X23" s="269" t="s">
        <v>24</v>
      </c>
      <c r="AH23"/>
    </row>
    <row r="24" spans="2:34" s="6" customFormat="1" ht="16.5">
      <c r="B24" s="304"/>
      <c r="C24" s="304"/>
      <c r="D24" s="311"/>
      <c r="E24" s="312"/>
      <c r="F24" s="312"/>
      <c r="G24" s="313"/>
      <c r="H24" s="30" t="s">
        <v>20</v>
      </c>
      <c r="I24" s="314" t="s">
        <v>21</v>
      </c>
      <c r="J24" s="314"/>
      <c r="K24" s="272"/>
      <c r="L24" s="272"/>
      <c r="M24" s="272"/>
      <c r="N24" s="272"/>
      <c r="O24" s="16"/>
      <c r="P24" s="16"/>
      <c r="U24" s="268"/>
      <c r="V24" s="270"/>
      <c r="W24" s="270"/>
      <c r="X24" s="270"/>
      <c r="AB24" s="10"/>
      <c r="AC24" s="10"/>
      <c r="AD24" s="10"/>
      <c r="AE24" s="10"/>
      <c r="AF24" s="10"/>
      <c r="AG24" s="10"/>
      <c r="AH24"/>
    </row>
    <row r="25" spans="2:34" s="6" customFormat="1" ht="16.5">
      <c r="B25" s="271">
        <v>1</v>
      </c>
      <c r="C25" s="271"/>
      <c r="D25" s="305">
        <f>M3*3.281</f>
        <v>88.587000000000003</v>
      </c>
      <c r="E25" s="306"/>
      <c r="F25" s="306"/>
      <c r="G25" s="307"/>
      <c r="H25" s="27">
        <v>2</v>
      </c>
      <c r="I25" s="288">
        <f>X25</f>
        <v>127.80304453639756</v>
      </c>
      <c r="J25" s="293"/>
      <c r="K25" s="283">
        <f>D25+H25*I25</f>
        <v>344.19308907279515</v>
      </c>
      <c r="L25" s="283"/>
      <c r="M25" s="283"/>
      <c r="N25" s="283"/>
      <c r="U25" s="31">
        <v>1</v>
      </c>
      <c r="V25" s="33">
        <v>15</v>
      </c>
      <c r="W25" s="32">
        <f>F40</f>
        <v>102.24243562911805</v>
      </c>
      <c r="X25" s="32">
        <f>V25*W25/12</f>
        <v>127.80304453639756</v>
      </c>
      <c r="AH25"/>
    </row>
    <row r="26" spans="2:34" s="7" customFormat="1" ht="16.5">
      <c r="B26" s="271">
        <v>2</v>
      </c>
      <c r="C26" s="271"/>
      <c r="D26" s="241" t="s">
        <v>43</v>
      </c>
      <c r="E26" s="250"/>
      <c r="F26" s="250"/>
      <c r="G26" s="242"/>
      <c r="H26" s="27"/>
      <c r="I26" s="288"/>
      <c r="J26" s="293"/>
      <c r="K26" s="283"/>
      <c r="L26" s="283"/>
      <c r="M26" s="283"/>
      <c r="N26" s="283"/>
      <c r="U26" s="31">
        <v>2</v>
      </c>
      <c r="V26" s="33" t="s">
        <v>43</v>
      </c>
      <c r="W26" s="32"/>
      <c r="X26" s="32"/>
      <c r="AH26"/>
    </row>
    <row r="27" spans="2:34" s="7" customFormat="1" ht="16.5">
      <c r="B27" s="271">
        <v>3</v>
      </c>
      <c r="C27" s="271"/>
      <c r="D27" s="305">
        <f>M5*3.281</f>
        <v>82.025000000000006</v>
      </c>
      <c r="E27" s="306"/>
      <c r="F27" s="306"/>
      <c r="G27" s="307"/>
      <c r="H27" s="27">
        <v>1</v>
      </c>
      <c r="I27" s="288">
        <f>X27</f>
        <v>187.42308881964766</v>
      </c>
      <c r="J27" s="293"/>
      <c r="K27" s="283">
        <f>D27+H27*I27</f>
        <v>269.44808881964764</v>
      </c>
      <c r="L27" s="283"/>
      <c r="M27" s="283"/>
      <c r="N27" s="283"/>
      <c r="U27" s="31">
        <v>3</v>
      </c>
      <c r="V27" s="33">
        <v>15</v>
      </c>
      <c r="W27" s="46">
        <f>F42</f>
        <v>149.93847105571814</v>
      </c>
      <c r="X27" s="32">
        <f>V27*W27/12</f>
        <v>187.42308881964766</v>
      </c>
      <c r="AH27"/>
    </row>
    <row r="28" spans="2:34" s="7" customFormat="1" ht="16.5">
      <c r="B28" s="308">
        <v>4</v>
      </c>
      <c r="C28" s="308"/>
      <c r="D28" s="305">
        <f>M6*3.281</f>
        <v>111.554</v>
      </c>
      <c r="E28" s="306"/>
      <c r="F28" s="306"/>
      <c r="G28" s="307"/>
      <c r="H28" s="53">
        <v>3</v>
      </c>
      <c r="I28" s="288">
        <f>X28</f>
        <v>187.42308881964766</v>
      </c>
      <c r="J28" s="293"/>
      <c r="K28" s="289">
        <f>D28+H28*I28</f>
        <v>673.82326645894295</v>
      </c>
      <c r="L28" s="289"/>
      <c r="M28" s="289"/>
      <c r="N28" s="289"/>
      <c r="U28" s="49">
        <v>4</v>
      </c>
      <c r="V28" s="49">
        <v>15</v>
      </c>
      <c r="W28" s="54">
        <f>F43</f>
        <v>149.93847105571814</v>
      </c>
      <c r="X28" s="50">
        <f>V28*W28/12</f>
        <v>187.42308881964766</v>
      </c>
      <c r="AH28"/>
    </row>
    <row r="29" spans="2:34" s="7" customFormat="1" ht="16.5">
      <c r="B29" s="271">
        <v>5</v>
      </c>
      <c r="C29" s="271"/>
      <c r="D29" s="305">
        <f>M7*3.281</f>
        <v>32.81</v>
      </c>
      <c r="E29" s="306"/>
      <c r="F29" s="306"/>
      <c r="G29" s="307"/>
      <c r="H29" s="27">
        <v>1</v>
      </c>
      <c r="I29" s="288">
        <f>X29</f>
        <v>899.63082633430929</v>
      </c>
      <c r="J29" s="293"/>
      <c r="K29" s="283">
        <f>D29+H29*I29</f>
        <v>932.44082633430935</v>
      </c>
      <c r="L29" s="283"/>
      <c r="M29" s="283"/>
      <c r="N29" s="283"/>
      <c r="U29" s="31">
        <v>5</v>
      </c>
      <c r="V29" s="33">
        <v>60</v>
      </c>
      <c r="W29" s="46">
        <f>F44</f>
        <v>179.92616526686186</v>
      </c>
      <c r="X29" s="32">
        <f>V29*W29/12</f>
        <v>899.63082633430929</v>
      </c>
      <c r="AH29"/>
    </row>
    <row r="30" spans="2:34" s="6" customFormat="1" ht="16.5">
      <c r="B30" s="271">
        <v>6</v>
      </c>
      <c r="C30" s="271"/>
      <c r="D30" s="241" t="s">
        <v>43</v>
      </c>
      <c r="E30" s="250"/>
      <c r="F30" s="250"/>
      <c r="G30" s="242"/>
      <c r="H30" s="27"/>
      <c r="I30" s="288"/>
      <c r="J30" s="293"/>
      <c r="K30" s="283"/>
      <c r="L30" s="283"/>
      <c r="M30" s="283"/>
      <c r="N30" s="283"/>
      <c r="U30" s="31">
        <v>6</v>
      </c>
      <c r="V30" s="49" t="s">
        <v>43</v>
      </c>
      <c r="W30" s="46"/>
      <c r="X30" s="32"/>
      <c r="AH30"/>
    </row>
    <row r="31" spans="2:34" s="6" customFormat="1" ht="16.5">
      <c r="B31" s="271">
        <v>7</v>
      </c>
      <c r="C31" s="271"/>
      <c r="D31" s="305">
        <f>W4*3.281</f>
        <v>11.483500000000001</v>
      </c>
      <c r="E31" s="306"/>
      <c r="F31" s="306"/>
      <c r="G31" s="307"/>
      <c r="H31" s="27">
        <v>1</v>
      </c>
      <c r="I31" s="288">
        <f>X31</f>
        <v>860.97289393119536</v>
      </c>
      <c r="J31" s="293"/>
      <c r="K31" s="283">
        <f>D31+H31*I31</f>
        <v>872.45639393119541</v>
      </c>
      <c r="L31" s="283"/>
      <c r="M31" s="283"/>
      <c r="N31" s="283"/>
      <c r="U31" s="31">
        <v>7</v>
      </c>
      <c r="V31" s="33">
        <v>60</v>
      </c>
      <c r="W31" s="46">
        <f>F46</f>
        <v>172.19457878623908</v>
      </c>
      <c r="X31" s="32">
        <f>V31*W31/12</f>
        <v>860.97289393119536</v>
      </c>
      <c r="AH31"/>
    </row>
    <row r="32" spans="2:34" s="6" customFormat="1" ht="16.5">
      <c r="B32" s="271">
        <v>8</v>
      </c>
      <c r="C32" s="271"/>
      <c r="D32" s="241" t="s">
        <v>43</v>
      </c>
      <c r="E32" s="250"/>
      <c r="F32" s="250"/>
      <c r="G32" s="242"/>
      <c r="H32" s="27"/>
      <c r="I32" s="288"/>
      <c r="J32" s="293"/>
      <c r="K32" s="283"/>
      <c r="L32" s="283"/>
      <c r="M32" s="283"/>
      <c r="N32" s="283"/>
      <c r="U32" s="31">
        <v>8</v>
      </c>
      <c r="V32" s="49" t="s">
        <v>43</v>
      </c>
      <c r="W32" s="46"/>
      <c r="X32" s="32"/>
      <c r="AH32"/>
    </row>
    <row r="33" spans="2:40" s="6" customFormat="1" ht="15.95" customHeight="1">
      <c r="B33" s="271">
        <v>9</v>
      </c>
      <c r="C33" s="271"/>
      <c r="D33" s="241" t="s">
        <v>43</v>
      </c>
      <c r="E33" s="250"/>
      <c r="F33" s="250"/>
      <c r="G33" s="242"/>
      <c r="H33" s="27"/>
      <c r="I33" s="288"/>
      <c r="J33" s="293"/>
      <c r="K33" s="283"/>
      <c r="L33" s="283"/>
      <c r="M33" s="283"/>
      <c r="N33" s="283"/>
      <c r="U33" s="31">
        <v>9</v>
      </c>
      <c r="V33" s="49" t="s">
        <v>43</v>
      </c>
      <c r="W33" s="46"/>
      <c r="X33" s="32"/>
      <c r="AH33"/>
    </row>
    <row r="34" spans="2:40" s="6" customFormat="1" ht="15.95" customHeight="1">
      <c r="B34" s="271">
        <v>10</v>
      </c>
      <c r="C34" s="271"/>
      <c r="D34" s="305">
        <f>W7*3.281</f>
        <v>32.81</v>
      </c>
      <c r="E34" s="306"/>
      <c r="F34" s="306"/>
      <c r="G34" s="307"/>
      <c r="H34" s="27">
        <v>0</v>
      </c>
      <c r="I34" s="288">
        <f>X34</f>
        <v>161.39252064416777</v>
      </c>
      <c r="J34" s="293"/>
      <c r="K34" s="283">
        <f>D34+H34*I34</f>
        <v>32.81</v>
      </c>
      <c r="L34" s="283"/>
      <c r="M34" s="283"/>
      <c r="N34" s="283"/>
      <c r="U34" s="31">
        <v>10</v>
      </c>
      <c r="V34" s="33">
        <v>15</v>
      </c>
      <c r="W34" s="46">
        <f>F49</f>
        <v>129.11401651533421</v>
      </c>
      <c r="X34" s="32">
        <f>V34*W34/12</f>
        <v>161.39252064416777</v>
      </c>
      <c r="AH34"/>
      <c r="AI34"/>
      <c r="AJ34"/>
      <c r="AK34"/>
      <c r="AL34"/>
      <c r="AM34"/>
      <c r="AN34"/>
    </row>
    <row r="35" spans="2:40" ht="15.95" customHeight="1"/>
    <row r="36" spans="2:40" ht="15.95" customHeight="1">
      <c r="AB36" s="2"/>
      <c r="AC36" s="2"/>
      <c r="AD36" s="2"/>
      <c r="AE36" s="2"/>
      <c r="AF36" s="2"/>
      <c r="AG36" s="2"/>
      <c r="AH36" s="2"/>
    </row>
    <row r="37" spans="2:40" ht="15.95" customHeight="1">
      <c r="B37" s="26" t="s">
        <v>25</v>
      </c>
      <c r="C37" s="22"/>
      <c r="D37" s="22"/>
      <c r="E37" s="22"/>
      <c r="F37" s="22"/>
      <c r="G37" s="22"/>
      <c r="H37" s="22"/>
      <c r="I37" s="22"/>
      <c r="J37" s="22"/>
      <c r="K37" s="22"/>
      <c r="L37" s="22"/>
      <c r="M37" s="22"/>
      <c r="N37" s="22"/>
      <c r="O37" s="22"/>
      <c r="P37" s="22"/>
      <c r="Q37" s="22"/>
      <c r="R37" s="22"/>
      <c r="S37" s="22"/>
      <c r="X37" s="11"/>
      <c r="Y37" s="11"/>
      <c r="AB37" s="2"/>
      <c r="AC37" s="2"/>
      <c r="AD37" s="2"/>
      <c r="AE37" s="2"/>
      <c r="AF37" s="2"/>
      <c r="AG37" s="2"/>
      <c r="AH37" s="2"/>
    </row>
    <row r="38" spans="2:40" ht="15.95" customHeight="1">
      <c r="B38" s="294" t="s">
        <v>7</v>
      </c>
      <c r="C38" s="295"/>
      <c r="D38" s="298" t="s">
        <v>26</v>
      </c>
      <c r="E38" s="299"/>
      <c r="F38" s="298" t="s">
        <v>27</v>
      </c>
      <c r="G38" s="299"/>
      <c r="H38" s="302" t="s">
        <v>28</v>
      </c>
      <c r="I38" s="302"/>
      <c r="J38" s="304" t="s">
        <v>29</v>
      </c>
      <c r="K38" s="304"/>
      <c r="L38" s="271" t="s">
        <v>19</v>
      </c>
      <c r="M38" s="271"/>
      <c r="N38" s="271"/>
      <c r="O38" s="271"/>
      <c r="P38" s="271" t="s">
        <v>30</v>
      </c>
      <c r="Q38" s="271"/>
      <c r="R38" s="271"/>
      <c r="S38" s="34"/>
      <c r="T38" s="11"/>
      <c r="X38" s="12"/>
      <c r="Y38" s="12"/>
      <c r="AB38" s="2"/>
      <c r="AC38" s="2"/>
      <c r="AD38" s="2"/>
      <c r="AE38" s="2"/>
      <c r="AF38" s="2"/>
      <c r="AG38" s="2"/>
      <c r="AH38" s="2"/>
    </row>
    <row r="39" spans="2:40" ht="15.95" customHeight="1">
      <c r="B39" s="296"/>
      <c r="C39" s="297"/>
      <c r="D39" s="300"/>
      <c r="E39" s="301"/>
      <c r="F39" s="300"/>
      <c r="G39" s="301"/>
      <c r="H39" s="303"/>
      <c r="I39" s="303"/>
      <c r="J39" s="304"/>
      <c r="K39" s="304"/>
      <c r="L39" s="272"/>
      <c r="M39" s="272"/>
      <c r="N39" s="272"/>
      <c r="O39" s="272"/>
      <c r="P39" s="271"/>
      <c r="Q39" s="271"/>
      <c r="R39" s="271"/>
      <c r="S39" s="34"/>
      <c r="T39" s="11"/>
      <c r="X39" s="12"/>
      <c r="Y39" s="12"/>
      <c r="AB39" s="2"/>
      <c r="AC39" s="2"/>
      <c r="AD39" s="2"/>
      <c r="AE39" s="2"/>
      <c r="AF39" s="2"/>
      <c r="AG39" s="2"/>
      <c r="AH39" s="2"/>
    </row>
    <row r="40" spans="2:40" ht="15.95" customHeight="1">
      <c r="B40" s="292">
        <v>1</v>
      </c>
      <c r="C40" s="292"/>
      <c r="D40" s="282">
        <f>1.3*(U11*V11)^0.625/(U11+V11)^0.25</f>
        <v>102.24243562911805</v>
      </c>
      <c r="E40" s="282"/>
      <c r="F40" s="282">
        <f>D40</f>
        <v>102.24243562911805</v>
      </c>
      <c r="G40" s="282"/>
      <c r="H40" s="279">
        <f>0.7854*F40^2/144</f>
        <v>57.015216571570932</v>
      </c>
      <c r="I40" s="279"/>
      <c r="J40" s="279">
        <f>H11/H40</f>
        <v>3025.8220782535436</v>
      </c>
      <c r="K40" s="279"/>
      <c r="L40" s="283">
        <f>K25</f>
        <v>344.19308907279515</v>
      </c>
      <c r="M40" s="283"/>
      <c r="N40" s="283"/>
      <c r="O40" s="283"/>
      <c r="P40" s="276">
        <f>0.03*0.9*(K25/F40^1.22)*(J40/1000)^1.82</f>
        <v>0.2463490135058761</v>
      </c>
      <c r="Q40" s="277"/>
      <c r="R40" s="277"/>
      <c r="S40" s="35"/>
      <c r="T40" s="11"/>
      <c r="X40" s="278"/>
      <c r="Y40" s="278"/>
      <c r="AA40" s="13">
        <v>1750</v>
      </c>
      <c r="AB40" s="2"/>
      <c r="AC40" s="2"/>
      <c r="AD40" s="2"/>
      <c r="AE40" s="2"/>
      <c r="AF40" s="2"/>
      <c r="AG40" s="2"/>
      <c r="AH40" s="2"/>
    </row>
    <row r="41" spans="2:40" ht="15.95" customHeight="1">
      <c r="B41" s="286">
        <v>2</v>
      </c>
      <c r="C41" s="286"/>
      <c r="D41" s="282" t="s">
        <v>43</v>
      </c>
      <c r="E41" s="282"/>
      <c r="F41" s="282"/>
      <c r="G41" s="282"/>
      <c r="H41" s="279"/>
      <c r="I41" s="279"/>
      <c r="J41" s="279"/>
      <c r="K41" s="279"/>
      <c r="L41" s="283"/>
      <c r="M41" s="283"/>
      <c r="N41" s="283"/>
      <c r="O41" s="283"/>
      <c r="P41" s="276"/>
      <c r="Q41" s="277"/>
      <c r="R41" s="277"/>
      <c r="S41" s="35"/>
      <c r="T41" s="11"/>
      <c r="W41" s="13"/>
      <c r="X41" s="278"/>
      <c r="Y41" s="278"/>
      <c r="AA41" s="13">
        <v>2400</v>
      </c>
      <c r="AB41" s="2"/>
      <c r="AC41" s="2"/>
      <c r="AD41" s="2"/>
      <c r="AE41" s="2"/>
      <c r="AF41" s="2"/>
      <c r="AG41" s="2"/>
      <c r="AH41" s="2"/>
    </row>
    <row r="42" spans="2:40" s="13" customFormat="1" ht="15.95" customHeight="1">
      <c r="B42" s="286">
        <v>3</v>
      </c>
      <c r="C42" s="286"/>
      <c r="D42" s="282">
        <f>1.3*(U13*V13)^0.625/(U13+V13)^0.25</f>
        <v>149.93847105571814</v>
      </c>
      <c r="E42" s="282"/>
      <c r="F42" s="282">
        <f t="shared" ref="F42:F44" si="9">D42</f>
        <v>149.93847105571814</v>
      </c>
      <c r="G42" s="282"/>
      <c r="H42" s="279">
        <f>0.7854*F42^2/144</f>
        <v>122.61809391336288</v>
      </c>
      <c r="I42" s="279"/>
      <c r="J42" s="279">
        <f>H13/H42</f>
        <v>2813.9013016729396</v>
      </c>
      <c r="K42" s="279"/>
      <c r="L42" s="283">
        <f>K27</f>
        <v>269.44808881964764</v>
      </c>
      <c r="M42" s="283"/>
      <c r="N42" s="283"/>
      <c r="O42" s="283"/>
      <c r="P42" s="276">
        <f>0.03*0.9*(K27/D42^1.22)*(J42/1000)^1.82</f>
        <v>0.1059173343998565</v>
      </c>
      <c r="Q42" s="277"/>
      <c r="R42" s="277"/>
      <c r="S42" s="35"/>
      <c r="T42" s="19"/>
      <c r="X42" s="278"/>
      <c r="Y42" s="278"/>
      <c r="AA42" s="13">
        <v>2400</v>
      </c>
      <c r="AB42" s="2"/>
      <c r="AC42" s="2"/>
      <c r="AD42" s="2"/>
      <c r="AE42" s="2"/>
      <c r="AF42" s="2"/>
      <c r="AG42" s="2"/>
      <c r="AH42" s="18"/>
    </row>
    <row r="43" spans="2:40" s="13" customFormat="1" ht="15.95" customHeight="1">
      <c r="B43" s="286">
        <v>4</v>
      </c>
      <c r="C43" s="286"/>
      <c r="D43" s="287">
        <f>1.3*(U14*V14)^0.625/(U14+V14)^0.25</f>
        <v>149.93847105571814</v>
      </c>
      <c r="E43" s="287"/>
      <c r="F43" s="282">
        <f t="shared" si="9"/>
        <v>149.93847105571814</v>
      </c>
      <c r="G43" s="282"/>
      <c r="H43" s="288">
        <f>0.7854*F43^2/144</f>
        <v>122.61809391336288</v>
      </c>
      <c r="I43" s="288"/>
      <c r="J43" s="288">
        <f>H14/H43</f>
        <v>2712.0448748933982</v>
      </c>
      <c r="K43" s="288"/>
      <c r="L43" s="289">
        <f>K28</f>
        <v>673.82326645894295</v>
      </c>
      <c r="M43" s="289"/>
      <c r="N43" s="289"/>
      <c r="O43" s="289"/>
      <c r="P43" s="290">
        <f>0.03*0.9*(K28/D43^1.22)*(J43/1000)^1.82</f>
        <v>0.24768295333565135</v>
      </c>
      <c r="Q43" s="291"/>
      <c r="R43" s="291"/>
      <c r="S43" s="35"/>
      <c r="T43" s="19"/>
      <c r="X43" s="278"/>
      <c r="Y43" s="278"/>
      <c r="AA43" s="13">
        <v>2400</v>
      </c>
      <c r="AB43" s="2"/>
      <c r="AC43" s="2"/>
      <c r="AD43" s="2"/>
      <c r="AE43" s="2"/>
      <c r="AF43" s="2"/>
      <c r="AG43" s="2"/>
      <c r="AH43" s="18"/>
    </row>
    <row r="44" spans="2:40" s="13" customFormat="1" ht="15.95" customHeight="1">
      <c r="B44" s="286">
        <v>5</v>
      </c>
      <c r="C44" s="286"/>
      <c r="D44" s="282">
        <f>1.3*(U15*V15)^0.625/(U15+V15)^0.25</f>
        <v>179.92616526686186</v>
      </c>
      <c r="E44" s="282"/>
      <c r="F44" s="282">
        <f t="shared" si="9"/>
        <v>179.92616526686186</v>
      </c>
      <c r="G44" s="282"/>
      <c r="H44" s="279">
        <f>0.7854*F44^2/144</f>
        <v>176.57005523524273</v>
      </c>
      <c r="I44" s="279"/>
      <c r="J44" s="279">
        <f>H15/H44</f>
        <v>1954.0981261617617</v>
      </c>
      <c r="K44" s="279"/>
      <c r="L44" s="283">
        <f>K29</f>
        <v>932.44082633430935</v>
      </c>
      <c r="M44" s="283"/>
      <c r="N44" s="283"/>
      <c r="O44" s="283"/>
      <c r="P44" s="276">
        <f>0.03*0.9*(K29/D44^1.22)*(J44/1000)^1.82</f>
        <v>0.15110970568235252</v>
      </c>
      <c r="Q44" s="277"/>
      <c r="R44" s="277"/>
      <c r="S44" s="35"/>
      <c r="T44" s="19"/>
      <c r="X44" s="278"/>
      <c r="Y44" s="278"/>
      <c r="AA44" s="13">
        <v>3275</v>
      </c>
      <c r="AB44" s="2"/>
      <c r="AC44" s="2"/>
      <c r="AD44" s="2"/>
      <c r="AE44" s="2"/>
      <c r="AF44" s="2"/>
      <c r="AG44" s="2"/>
      <c r="AH44" s="18"/>
    </row>
    <row r="45" spans="2:40" ht="15.95" customHeight="1">
      <c r="B45" s="284">
        <v>6</v>
      </c>
      <c r="C45" s="285"/>
      <c r="D45" s="282" t="s">
        <v>43</v>
      </c>
      <c r="E45" s="282"/>
      <c r="F45" s="282"/>
      <c r="G45" s="282"/>
      <c r="H45" s="279"/>
      <c r="I45" s="279"/>
      <c r="J45" s="279"/>
      <c r="K45" s="279"/>
      <c r="L45" s="283"/>
      <c r="M45" s="283"/>
      <c r="N45" s="283"/>
      <c r="O45" s="283"/>
      <c r="P45" s="276"/>
      <c r="Q45" s="277"/>
      <c r="R45" s="277"/>
      <c r="S45" s="35"/>
      <c r="T45" s="11"/>
      <c r="X45" s="278"/>
      <c r="Y45" s="278"/>
      <c r="AA45" s="13">
        <v>2400</v>
      </c>
      <c r="AB45" s="2"/>
      <c r="AC45" s="2"/>
      <c r="AD45" s="2"/>
      <c r="AE45" s="2"/>
      <c r="AF45" s="2"/>
      <c r="AG45" s="2"/>
      <c r="AH45" s="2"/>
    </row>
    <row r="46" spans="2:40" ht="15.95" customHeight="1">
      <c r="B46" s="284">
        <v>7</v>
      </c>
      <c r="C46" s="285"/>
      <c r="D46" s="282">
        <f>1.3*(U17*V17)^0.625/(U17+V17)^0.25</f>
        <v>172.19457878623908</v>
      </c>
      <c r="E46" s="282"/>
      <c r="F46" s="282">
        <f>D46</f>
        <v>172.19457878623908</v>
      </c>
      <c r="G46" s="282"/>
      <c r="H46" s="279">
        <f>0.7854*F46^2/144</f>
        <v>161.7213483710488</v>
      </c>
      <c r="I46" s="279"/>
      <c r="J46" s="279">
        <f>H17/H46</f>
        <v>1745.1249478195468</v>
      </c>
      <c r="K46" s="279"/>
      <c r="L46" s="283">
        <f>K31</f>
        <v>872.45639393119541</v>
      </c>
      <c r="M46" s="283"/>
      <c r="N46" s="283"/>
      <c r="O46" s="283"/>
      <c r="P46" s="276">
        <f>0.03*0.9*(K31/D46^1.22)*(J46/1000)^1.82</f>
        <v>0.12141938100601406</v>
      </c>
      <c r="Q46" s="277"/>
      <c r="R46" s="277"/>
      <c r="S46" s="35"/>
      <c r="T46" s="11"/>
      <c r="X46" s="278"/>
      <c r="Y46" s="278"/>
      <c r="AA46" s="13">
        <v>4375</v>
      </c>
      <c r="AB46" s="2"/>
      <c r="AC46" s="2"/>
      <c r="AD46" s="2"/>
      <c r="AE46" s="2"/>
      <c r="AF46" s="2"/>
      <c r="AG46" s="2"/>
      <c r="AH46" s="2"/>
    </row>
    <row r="47" spans="2:40" ht="15.95" customHeight="1">
      <c r="B47" s="284">
        <v>8</v>
      </c>
      <c r="C47" s="285"/>
      <c r="D47" s="282" t="s">
        <v>43</v>
      </c>
      <c r="E47" s="282"/>
      <c r="F47" s="282"/>
      <c r="G47" s="282"/>
      <c r="H47" s="279"/>
      <c r="I47" s="279"/>
      <c r="J47" s="279"/>
      <c r="K47" s="279"/>
      <c r="L47" s="283"/>
      <c r="M47" s="283"/>
      <c r="N47" s="283"/>
      <c r="O47" s="283"/>
      <c r="P47" s="276"/>
      <c r="Q47" s="277"/>
      <c r="R47" s="277"/>
      <c r="S47" s="35"/>
      <c r="T47" s="11"/>
      <c r="X47" s="278"/>
      <c r="Y47" s="278"/>
      <c r="AA47" s="13">
        <v>2400</v>
      </c>
      <c r="AB47" s="2"/>
      <c r="AC47" s="2"/>
      <c r="AD47" s="2"/>
      <c r="AE47" s="2"/>
      <c r="AF47" s="2"/>
      <c r="AG47" s="2"/>
      <c r="AH47" s="2"/>
    </row>
    <row r="48" spans="2:40" ht="15.95" customHeight="1">
      <c r="B48" s="284">
        <v>9</v>
      </c>
      <c r="C48" s="285"/>
      <c r="D48" s="282" t="s">
        <v>43</v>
      </c>
      <c r="E48" s="282"/>
      <c r="F48" s="282"/>
      <c r="G48" s="282"/>
      <c r="H48" s="279"/>
      <c r="I48" s="279"/>
      <c r="J48" s="279"/>
      <c r="K48" s="279"/>
      <c r="L48" s="283"/>
      <c r="M48" s="283"/>
      <c r="N48" s="283"/>
      <c r="O48" s="283"/>
      <c r="P48" s="276"/>
      <c r="Q48" s="277"/>
      <c r="R48" s="277"/>
      <c r="S48" s="35"/>
      <c r="T48" s="11"/>
      <c r="X48" s="278"/>
      <c r="Y48" s="278"/>
      <c r="AA48" s="13">
        <v>2400</v>
      </c>
      <c r="AB48" s="2"/>
      <c r="AC48" s="2"/>
      <c r="AD48" s="2"/>
      <c r="AE48" s="2"/>
      <c r="AF48" s="2"/>
      <c r="AG48" s="2"/>
      <c r="AH48" s="2"/>
    </row>
    <row r="49" spans="2:31">
      <c r="B49" s="280">
        <v>10</v>
      </c>
      <c r="C49" s="281"/>
      <c r="D49" s="282">
        <f>1.3*(U20*V20)^0.625/(U20+V20)^0.25</f>
        <v>129.11401651533421</v>
      </c>
      <c r="E49" s="282"/>
      <c r="F49" s="282">
        <f>D49</f>
        <v>129.11401651533421</v>
      </c>
      <c r="G49" s="282"/>
      <c r="H49" s="279">
        <f>0.7854*F49^2/144</f>
        <v>90.923299592854562</v>
      </c>
      <c r="I49" s="279"/>
      <c r="J49" s="279">
        <f>H20/H49</f>
        <v>3103.9784180853967</v>
      </c>
      <c r="K49" s="279"/>
      <c r="L49" s="283">
        <f>K34</f>
        <v>32.81</v>
      </c>
      <c r="M49" s="283"/>
      <c r="N49" s="283"/>
      <c r="O49" s="283"/>
      <c r="P49" s="276">
        <f>0.03*0.9*(K34/D49^1.22)*(J49/1000)^1.82</f>
        <v>1.8504377431438668E-2</v>
      </c>
      <c r="Q49" s="277"/>
      <c r="R49" s="277"/>
      <c r="S49" s="35"/>
      <c r="T49" s="11"/>
      <c r="X49" s="278"/>
      <c r="Y49" s="278"/>
      <c r="AA49" s="13">
        <v>1750</v>
      </c>
    </row>
    <row r="50" spans="2:31">
      <c r="B50" s="241"/>
      <c r="C50" s="242"/>
      <c r="D50" s="36"/>
      <c r="E50" s="36"/>
      <c r="F50" s="36"/>
      <c r="G50" s="36"/>
      <c r="H50" s="241"/>
      <c r="I50" s="242"/>
      <c r="J50" s="257" t="s">
        <v>31</v>
      </c>
      <c r="K50" s="258"/>
      <c r="L50" s="258"/>
      <c r="M50" s="258"/>
      <c r="N50" s="258"/>
      <c r="O50" s="259"/>
      <c r="P50" s="276">
        <f>SUM(P40:P49)</f>
        <v>0.89098276536118903</v>
      </c>
      <c r="Q50" s="277"/>
      <c r="R50" s="277"/>
      <c r="S50" s="37"/>
      <c r="T50" s="11"/>
      <c r="X50" s="274"/>
      <c r="Y50" s="274"/>
    </row>
    <row r="51" spans="2:31">
      <c r="T51" s="14"/>
      <c r="U51" s="15"/>
      <c r="V51" s="15"/>
    </row>
    <row r="52" spans="2:31">
      <c r="B52" s="222" t="s">
        <v>32</v>
      </c>
      <c r="C52" s="223"/>
      <c r="D52" s="223"/>
      <c r="E52" s="223"/>
      <c r="F52" s="223"/>
      <c r="G52" s="223"/>
      <c r="H52" s="223"/>
      <c r="I52" s="223"/>
      <c r="J52" s="223"/>
      <c r="K52" s="224"/>
      <c r="L52" s="43"/>
      <c r="M52" s="43"/>
      <c r="N52" s="43"/>
      <c r="O52" s="43"/>
      <c r="P52" s="43"/>
      <c r="Q52" s="275">
        <f>P50</f>
        <v>0.89098276536118903</v>
      </c>
      <c r="R52" s="235"/>
      <c r="S52" s="235"/>
      <c r="T52" s="235" t="s">
        <v>33</v>
      </c>
      <c r="U52" s="235"/>
      <c r="V52" s="22"/>
      <c r="W52" s="22"/>
      <c r="X52" s="22"/>
      <c r="Y52" s="22"/>
      <c r="Z52" s="22"/>
      <c r="AA52" s="22"/>
      <c r="AB52" s="22"/>
      <c r="AC52" s="22"/>
      <c r="AD52" s="22"/>
      <c r="AE52" s="22"/>
    </row>
    <row r="53" spans="2:31">
      <c r="B53" s="260" t="s">
        <v>51</v>
      </c>
      <c r="C53" s="261"/>
      <c r="D53" s="261"/>
      <c r="E53" s="261"/>
      <c r="F53" s="261"/>
      <c r="G53" s="261"/>
      <c r="H53" s="261"/>
      <c r="I53" s="261"/>
      <c r="J53" s="261"/>
      <c r="K53" s="262"/>
      <c r="L53" s="57">
        <v>25</v>
      </c>
      <c r="M53" s="56" t="s">
        <v>58</v>
      </c>
      <c r="N53" s="43"/>
      <c r="O53" s="43"/>
      <c r="P53" s="43"/>
      <c r="Q53" s="263">
        <f>L53/25.4</f>
        <v>0.98425196850393704</v>
      </c>
      <c r="R53" s="263"/>
      <c r="S53" s="263"/>
      <c r="T53" s="235" t="s">
        <v>33</v>
      </c>
      <c r="U53" s="235"/>
      <c r="V53" s="22"/>
      <c r="W53" s="22"/>
      <c r="X53" s="22"/>
      <c r="Y53" s="22"/>
      <c r="Z53" s="22"/>
      <c r="AA53" s="22"/>
      <c r="AB53" s="22"/>
      <c r="AC53" s="22"/>
      <c r="AD53" s="22"/>
      <c r="AE53" s="22"/>
    </row>
    <row r="54" spans="2:31">
      <c r="B54" s="222" t="s">
        <v>63</v>
      </c>
      <c r="C54" s="223"/>
      <c r="D54" s="223"/>
      <c r="E54" s="223"/>
      <c r="F54" s="223"/>
      <c r="G54" s="223"/>
      <c r="H54" s="223"/>
      <c r="I54" s="223"/>
      <c r="J54" s="223"/>
      <c r="K54" s="224"/>
      <c r="L54" s="43">
        <v>5</v>
      </c>
      <c r="M54" s="43" t="s">
        <v>58</v>
      </c>
      <c r="N54" s="43"/>
      <c r="O54" s="43"/>
      <c r="P54" s="43"/>
      <c r="Q54" s="273">
        <f>L54/25.4</f>
        <v>0.19685039370078741</v>
      </c>
      <c r="R54" s="273"/>
      <c r="S54" s="273"/>
      <c r="T54" s="235" t="s">
        <v>33</v>
      </c>
      <c r="U54" s="235"/>
      <c r="V54" s="22"/>
      <c r="W54" s="22"/>
      <c r="X54" s="22"/>
      <c r="Y54" s="22"/>
      <c r="Z54" s="22"/>
      <c r="AA54" s="22"/>
      <c r="AB54" s="22"/>
      <c r="AC54" s="22"/>
      <c r="AD54" s="22"/>
      <c r="AE54" s="22"/>
    </row>
    <row r="55" spans="2:31">
      <c r="B55" s="222" t="s">
        <v>53</v>
      </c>
      <c r="C55" s="223"/>
      <c r="D55" s="223"/>
      <c r="E55" s="223"/>
      <c r="F55" s="223"/>
      <c r="G55" s="223"/>
      <c r="H55" s="223"/>
      <c r="I55" s="223"/>
      <c r="J55" s="223"/>
      <c r="K55" s="224"/>
      <c r="L55" s="235">
        <v>1760</v>
      </c>
      <c r="M55" s="235"/>
      <c r="N55" s="43" t="s">
        <v>48</v>
      </c>
      <c r="O55" s="43"/>
      <c r="P55" s="43"/>
      <c r="Q55" s="273">
        <f>L55/9.81/25.4</f>
        <v>7.0633372663279479</v>
      </c>
      <c r="R55" s="273"/>
      <c r="S55" s="273"/>
      <c r="T55" s="235" t="s">
        <v>33</v>
      </c>
      <c r="U55" s="235"/>
      <c r="V55" s="22"/>
      <c r="W55" s="22"/>
      <c r="X55" s="22"/>
      <c r="Y55" s="22"/>
      <c r="Z55" s="22"/>
      <c r="AA55" s="22"/>
      <c r="AB55" s="22"/>
      <c r="AC55" s="22"/>
      <c r="AD55" s="22"/>
      <c r="AE55" s="22"/>
    </row>
    <row r="56" spans="2:31">
      <c r="B56" s="260" t="s">
        <v>56</v>
      </c>
      <c r="C56" s="261"/>
      <c r="D56" s="261"/>
      <c r="E56" s="261"/>
      <c r="F56" s="261"/>
      <c r="G56" s="261"/>
      <c r="H56" s="261"/>
      <c r="I56" s="261"/>
      <c r="J56" s="261"/>
      <c r="K56" s="262"/>
      <c r="L56" s="58">
        <v>1</v>
      </c>
      <c r="M56" s="43" t="s">
        <v>58</v>
      </c>
      <c r="N56" s="43"/>
      <c r="O56" s="43">
        <v>2</v>
      </c>
      <c r="P56" s="43" t="s">
        <v>57</v>
      </c>
      <c r="Q56" s="263">
        <f>O56*L56/25.4</f>
        <v>7.874015748031496E-2</v>
      </c>
      <c r="R56" s="263"/>
      <c r="S56" s="263"/>
      <c r="T56" s="235" t="s">
        <v>33</v>
      </c>
      <c r="U56" s="235"/>
      <c r="V56" s="22"/>
      <c r="W56" s="22"/>
      <c r="X56" s="22"/>
      <c r="Y56" s="22"/>
      <c r="Z56" s="22"/>
      <c r="AA56" s="22"/>
      <c r="AB56" s="22"/>
      <c r="AC56" s="22"/>
      <c r="AD56" s="22"/>
      <c r="AE56" s="22"/>
    </row>
    <row r="57" spans="2:31">
      <c r="B57" s="260" t="s">
        <v>52</v>
      </c>
      <c r="C57" s="261"/>
      <c r="D57" s="261"/>
      <c r="E57" s="261"/>
      <c r="F57" s="261"/>
      <c r="G57" s="261"/>
      <c r="H57" s="261"/>
      <c r="I57" s="261"/>
      <c r="J57" s="261"/>
      <c r="K57" s="262"/>
      <c r="L57" s="58">
        <v>2</v>
      </c>
      <c r="M57" s="43" t="s">
        <v>58</v>
      </c>
      <c r="N57" s="43"/>
      <c r="O57" s="43">
        <v>2</v>
      </c>
      <c r="P57" s="43" t="s">
        <v>57</v>
      </c>
      <c r="Q57" s="263">
        <f>O57*L57/25.4</f>
        <v>0.15748031496062992</v>
      </c>
      <c r="R57" s="263"/>
      <c r="S57" s="263"/>
      <c r="T57" s="235" t="s">
        <v>33</v>
      </c>
      <c r="U57" s="235"/>
      <c r="V57" s="22"/>
      <c r="W57" s="22"/>
      <c r="X57" s="22"/>
      <c r="Y57" s="22"/>
      <c r="Z57" s="22"/>
      <c r="AA57" s="22"/>
      <c r="AB57" s="22"/>
      <c r="AC57" s="22"/>
      <c r="AD57" s="22"/>
      <c r="AE57" s="22"/>
    </row>
    <row r="58" spans="2:31">
      <c r="B58" s="222" t="s">
        <v>49</v>
      </c>
      <c r="C58" s="223"/>
      <c r="D58" s="223"/>
      <c r="E58" s="223"/>
      <c r="F58" s="223"/>
      <c r="G58" s="223"/>
      <c r="H58" s="223"/>
      <c r="I58" s="223"/>
      <c r="J58" s="223"/>
      <c r="K58" s="224"/>
      <c r="L58" s="43"/>
      <c r="M58" s="43"/>
      <c r="N58" s="43"/>
      <c r="O58" s="43"/>
      <c r="P58" s="43"/>
      <c r="Q58" s="264">
        <f>'Stack D&amp;L'!N53</f>
        <v>0.67740629778513062</v>
      </c>
      <c r="R58" s="265"/>
      <c r="S58" s="266"/>
      <c r="T58" s="235" t="s">
        <v>33</v>
      </c>
      <c r="U58" s="235"/>
      <c r="V58" s="22"/>
      <c r="W58" s="22"/>
      <c r="X58" s="22"/>
      <c r="Y58" s="22"/>
      <c r="Z58" s="22"/>
      <c r="AA58" s="22"/>
      <c r="AB58" s="22"/>
      <c r="AC58" s="22"/>
      <c r="AD58" s="22"/>
      <c r="AE58" s="22"/>
    </row>
    <row r="59" spans="2:31">
      <c r="B59" s="222" t="s">
        <v>43</v>
      </c>
      <c r="C59" s="223"/>
      <c r="D59" s="223"/>
      <c r="E59" s="223"/>
      <c r="F59" s="223"/>
      <c r="G59" s="223"/>
      <c r="H59" s="223"/>
      <c r="I59" s="223"/>
      <c r="J59" s="223"/>
      <c r="K59" s="224"/>
      <c r="L59" s="43"/>
      <c r="M59" s="43"/>
      <c r="N59" s="43"/>
      <c r="O59" s="43"/>
      <c r="P59" s="43"/>
      <c r="Q59" s="232"/>
      <c r="R59" s="233"/>
      <c r="S59" s="234"/>
      <c r="T59" s="235"/>
      <c r="U59" s="235"/>
      <c r="V59" s="22"/>
      <c r="W59" s="22"/>
      <c r="X59" s="22"/>
      <c r="Y59" s="22"/>
      <c r="Z59" s="22"/>
      <c r="AA59" s="22"/>
      <c r="AB59" s="22"/>
      <c r="AC59" s="22"/>
      <c r="AD59" s="22"/>
      <c r="AE59" s="22"/>
    </row>
    <row r="60" spans="2:31" s="6" customFormat="1" ht="16.5">
      <c r="B60" s="222" t="s">
        <v>34</v>
      </c>
      <c r="C60" s="223"/>
      <c r="D60" s="223"/>
      <c r="E60" s="223"/>
      <c r="F60" s="223"/>
      <c r="G60" s="223"/>
      <c r="H60" s="223"/>
      <c r="I60" s="223"/>
      <c r="J60" s="223"/>
      <c r="K60" s="224"/>
      <c r="L60" s="44"/>
      <c r="M60" s="44"/>
      <c r="N60" s="44"/>
      <c r="O60" s="42"/>
      <c r="P60" s="42"/>
      <c r="Q60" s="225">
        <f>SUM(Q52:S59)</f>
        <v>10.049049164119937</v>
      </c>
      <c r="R60" s="226"/>
      <c r="S60" s="227"/>
      <c r="T60" s="230" t="s">
        <v>33</v>
      </c>
      <c r="U60" s="231"/>
      <c r="V60" s="38"/>
      <c r="W60" s="47"/>
      <c r="X60" s="38"/>
      <c r="Y60" s="38"/>
      <c r="Z60" s="38"/>
      <c r="AA60" s="38"/>
      <c r="AB60" s="38"/>
      <c r="AC60" s="38"/>
      <c r="AD60" s="38"/>
      <c r="AE60" s="38"/>
    </row>
    <row r="61" spans="2:31" s="6" customFormat="1" ht="16.5">
      <c r="B61" s="222" t="s">
        <v>61</v>
      </c>
      <c r="C61" s="223"/>
      <c r="D61" s="223"/>
      <c r="E61" s="223"/>
      <c r="F61" s="223"/>
      <c r="G61" s="223"/>
      <c r="H61" s="223"/>
      <c r="I61" s="223"/>
      <c r="J61" s="223"/>
      <c r="K61" s="224"/>
      <c r="L61" s="44"/>
      <c r="M61" s="44"/>
      <c r="N61" s="44"/>
      <c r="O61" s="59"/>
      <c r="P61" s="59"/>
      <c r="Q61" s="219">
        <v>0.32</v>
      </c>
      <c r="R61" s="220"/>
      <c r="S61" s="221"/>
      <c r="T61" s="228" t="s">
        <v>0</v>
      </c>
      <c r="U61" s="229"/>
      <c r="V61" s="38"/>
      <c r="W61" s="47"/>
      <c r="X61" s="38"/>
      <c r="Y61" s="38"/>
      <c r="Z61" s="38"/>
      <c r="AA61" s="38"/>
      <c r="AB61" s="38"/>
      <c r="AC61" s="38"/>
      <c r="AD61" s="38"/>
      <c r="AE61" s="38"/>
    </row>
    <row r="62" spans="2:31" s="6" customFormat="1" ht="16.5">
      <c r="B62" s="222" t="s">
        <v>62</v>
      </c>
      <c r="C62" s="223"/>
      <c r="D62" s="223"/>
      <c r="E62" s="223"/>
      <c r="F62" s="223"/>
      <c r="G62" s="223"/>
      <c r="H62" s="223"/>
      <c r="I62" s="223"/>
      <c r="J62" s="223"/>
      <c r="K62" s="224"/>
      <c r="L62" s="44"/>
      <c r="M62" s="44"/>
      <c r="N62" s="44"/>
      <c r="O62" s="59"/>
      <c r="P62" s="59"/>
      <c r="Q62" s="225">
        <f>(1+Q61)*Q60</f>
        <v>13.264744896638318</v>
      </c>
      <c r="R62" s="226"/>
      <c r="S62" s="227"/>
      <c r="T62" s="230" t="s">
        <v>33</v>
      </c>
      <c r="U62" s="231"/>
      <c r="V62" s="38"/>
      <c r="W62" s="47"/>
      <c r="X62" s="38"/>
      <c r="Y62" s="38"/>
      <c r="Z62" s="38"/>
      <c r="AA62" s="38"/>
      <c r="AB62" s="38"/>
      <c r="AC62" s="38"/>
      <c r="AD62" s="38"/>
      <c r="AE62" s="38"/>
    </row>
    <row r="63" spans="2:31" s="6" customFormat="1" ht="16.5">
      <c r="B63" s="222"/>
      <c r="C63" s="223"/>
      <c r="D63" s="223"/>
      <c r="E63" s="223"/>
      <c r="F63" s="223"/>
      <c r="G63" s="223"/>
      <c r="H63" s="223"/>
      <c r="I63" s="223"/>
      <c r="J63" s="223"/>
      <c r="K63" s="224"/>
      <c r="L63" s="42"/>
      <c r="M63" s="42"/>
      <c r="N63" s="42"/>
      <c r="O63" s="42"/>
      <c r="P63" s="42"/>
      <c r="Q63" s="244">
        <f>Q62*25.4</f>
        <v>336.92452037461322</v>
      </c>
      <c r="R63" s="245"/>
      <c r="S63" s="246"/>
      <c r="T63" s="230" t="s">
        <v>35</v>
      </c>
      <c r="U63" s="231"/>
      <c r="V63" s="38"/>
      <c r="W63" s="60"/>
      <c r="X63" s="38"/>
      <c r="Y63" s="38"/>
      <c r="Z63" s="38"/>
      <c r="AA63" s="38"/>
      <c r="AB63" s="38"/>
      <c r="AC63" s="38"/>
      <c r="AD63" s="38"/>
      <c r="AE63" s="38"/>
    </row>
    <row r="64" spans="2:31">
      <c r="B64" s="222" t="s">
        <v>40</v>
      </c>
      <c r="C64" s="223"/>
      <c r="D64" s="223"/>
      <c r="E64" s="223"/>
      <c r="F64" s="223"/>
      <c r="G64" s="223"/>
      <c r="H64" s="223"/>
      <c r="I64" s="223"/>
      <c r="J64" s="223"/>
      <c r="K64" s="224"/>
      <c r="L64" s="43"/>
      <c r="M64" s="43"/>
      <c r="N64" s="43"/>
      <c r="O64" s="43"/>
      <c r="P64" s="43"/>
      <c r="Q64" s="247">
        <v>-25</v>
      </c>
      <c r="R64" s="248"/>
      <c r="S64" s="249"/>
      <c r="T64" s="241" t="s">
        <v>35</v>
      </c>
      <c r="U64" s="242"/>
      <c r="V64" s="22"/>
      <c r="W64" s="22"/>
      <c r="X64" s="22"/>
      <c r="Y64" s="22"/>
      <c r="Z64" s="22"/>
      <c r="AA64" s="22"/>
      <c r="AB64" s="22"/>
      <c r="AC64" s="22"/>
      <c r="AD64" s="22"/>
      <c r="AE64" s="22"/>
    </row>
    <row r="65" spans="2:31">
      <c r="B65" s="222" t="s">
        <v>36</v>
      </c>
      <c r="C65" s="223"/>
      <c r="D65" s="223"/>
      <c r="E65" s="223"/>
      <c r="F65" s="223"/>
      <c r="G65" s="223"/>
      <c r="H65" s="223"/>
      <c r="I65" s="223"/>
      <c r="J65" s="223"/>
      <c r="K65" s="224"/>
      <c r="L65" s="43"/>
      <c r="M65" s="43"/>
      <c r="N65" s="43"/>
      <c r="O65" s="43"/>
      <c r="P65" s="43"/>
      <c r="Q65" s="247">
        <f>Q63-Q64</f>
        <v>361.92452037461322</v>
      </c>
      <c r="R65" s="248"/>
      <c r="S65" s="249"/>
      <c r="T65" s="241"/>
      <c r="U65" s="242"/>
      <c r="V65" s="22"/>
      <c r="W65" s="22"/>
      <c r="X65" s="22"/>
      <c r="Y65" s="22"/>
      <c r="Z65" s="39"/>
      <c r="AA65" s="22"/>
      <c r="AB65" s="22"/>
      <c r="AC65" s="22"/>
      <c r="AD65" s="22"/>
      <c r="AE65" s="22"/>
    </row>
    <row r="66" spans="2:31">
      <c r="B66" s="222" t="s">
        <v>37</v>
      </c>
      <c r="C66" s="223"/>
      <c r="D66" s="223"/>
      <c r="E66" s="223"/>
      <c r="F66" s="223"/>
      <c r="G66" s="223"/>
      <c r="H66" s="223"/>
      <c r="I66" s="223"/>
      <c r="J66" s="223"/>
      <c r="K66" s="224"/>
      <c r="L66" s="43"/>
      <c r="M66" s="43"/>
      <c r="N66" s="43"/>
      <c r="O66" s="43"/>
      <c r="P66" s="43"/>
      <c r="Q66" s="240">
        <f>CEILING(Q65,1)</f>
        <v>362</v>
      </c>
      <c r="R66" s="240"/>
      <c r="S66" s="240"/>
      <c r="T66" s="241" t="s">
        <v>35</v>
      </c>
      <c r="U66" s="242"/>
      <c r="V66" s="22"/>
      <c r="W66" s="22"/>
      <c r="X66" s="22"/>
      <c r="Y66" s="22"/>
      <c r="Z66" s="22"/>
      <c r="AA66" s="22"/>
      <c r="AB66" s="22"/>
      <c r="AC66" s="22"/>
      <c r="AD66" s="22"/>
      <c r="AE66" s="22"/>
    </row>
    <row r="67" spans="2:31">
      <c r="B67" s="254" t="s">
        <v>43</v>
      </c>
      <c r="C67" s="255"/>
      <c r="D67" s="255"/>
      <c r="E67" s="255"/>
      <c r="F67" s="255"/>
      <c r="G67" s="255"/>
      <c r="H67" s="255"/>
      <c r="I67" s="255"/>
      <c r="J67" s="255"/>
      <c r="K67" s="256"/>
      <c r="L67" s="43"/>
      <c r="M67" s="43"/>
      <c r="N67" s="43"/>
      <c r="O67" s="43"/>
      <c r="P67" s="43"/>
      <c r="Q67" s="241"/>
      <c r="R67" s="250"/>
      <c r="S67" s="242"/>
      <c r="T67" s="241"/>
      <c r="U67" s="242"/>
      <c r="V67" s="22"/>
      <c r="W67" s="22"/>
      <c r="X67" s="22"/>
      <c r="Y67" s="22"/>
      <c r="Z67" s="22"/>
      <c r="AA67" s="22"/>
      <c r="AB67" s="22"/>
      <c r="AC67" s="22"/>
      <c r="AD67" s="22"/>
      <c r="AE67" s="22"/>
    </row>
    <row r="68" spans="2:31">
      <c r="B68" s="236" t="s">
        <v>41</v>
      </c>
      <c r="C68" s="237"/>
      <c r="D68" s="237"/>
      <c r="E68" s="237"/>
      <c r="F68" s="237"/>
      <c r="G68" s="237"/>
      <c r="H68" s="237"/>
      <c r="I68" s="237"/>
      <c r="J68" s="237"/>
      <c r="K68" s="238"/>
      <c r="L68" s="45"/>
      <c r="M68" s="45"/>
      <c r="N68" s="45"/>
      <c r="O68" s="45"/>
      <c r="P68" s="45"/>
      <c r="Q68" s="247">
        <f>D13</f>
        <v>586669</v>
      </c>
      <c r="R68" s="248"/>
      <c r="S68" s="249"/>
      <c r="T68" s="228" t="s">
        <v>1</v>
      </c>
      <c r="U68" s="229"/>
      <c r="V68" s="41"/>
      <c r="W68" s="41"/>
      <c r="X68" s="41"/>
      <c r="Y68" s="22"/>
      <c r="Z68" s="22"/>
      <c r="AA68" s="22"/>
      <c r="AB68" s="22"/>
      <c r="AC68" s="22"/>
      <c r="AD68" s="22"/>
      <c r="AE68" s="22"/>
    </row>
    <row r="69" spans="2:31">
      <c r="B69" s="236" t="s">
        <v>39</v>
      </c>
      <c r="C69" s="237"/>
      <c r="D69" s="237"/>
      <c r="E69" s="237"/>
      <c r="F69" s="237"/>
      <c r="G69" s="237"/>
      <c r="H69" s="237"/>
      <c r="I69" s="237"/>
      <c r="J69" s="237"/>
      <c r="K69" s="238"/>
      <c r="L69" s="45"/>
      <c r="M69" s="45"/>
      <c r="N69" s="45"/>
      <c r="O69" s="45"/>
      <c r="P69" s="45"/>
      <c r="Q69" s="251">
        <v>0.15</v>
      </c>
      <c r="R69" s="252"/>
      <c r="S69" s="253"/>
      <c r="T69" s="228" t="s">
        <v>0</v>
      </c>
      <c r="U69" s="229"/>
      <c r="V69" s="41"/>
      <c r="W69" s="60"/>
      <c r="X69" s="41"/>
      <c r="Y69" s="41"/>
      <c r="Z69" s="61"/>
      <c r="AA69" s="41"/>
      <c r="AB69" s="41"/>
      <c r="AC69" s="22"/>
      <c r="AD69" s="22"/>
      <c r="AE69" s="22"/>
    </row>
    <row r="70" spans="2:31">
      <c r="B70" s="236" t="s">
        <v>42</v>
      </c>
      <c r="C70" s="237"/>
      <c r="D70" s="237"/>
      <c r="E70" s="237"/>
      <c r="F70" s="237"/>
      <c r="G70" s="237"/>
      <c r="H70" s="237"/>
      <c r="I70" s="237"/>
      <c r="J70" s="237"/>
      <c r="K70" s="238"/>
      <c r="L70" s="45"/>
      <c r="M70" s="45"/>
      <c r="N70" s="45"/>
      <c r="O70" s="45"/>
      <c r="P70" s="45"/>
      <c r="Q70" s="228">
        <f>(1+Q69)*Q68</f>
        <v>674669.35</v>
      </c>
      <c r="R70" s="243"/>
      <c r="S70" s="229"/>
      <c r="T70" s="228" t="s">
        <v>1</v>
      </c>
      <c r="U70" s="229"/>
      <c r="V70" s="41"/>
      <c r="W70" s="41"/>
      <c r="X70" s="41"/>
      <c r="Y70" s="22"/>
      <c r="Z70" s="22"/>
      <c r="AA70" s="22"/>
      <c r="AB70" s="22"/>
      <c r="AC70" s="22"/>
      <c r="AD70" s="22"/>
      <c r="AE70" s="22"/>
    </row>
    <row r="71" spans="2:31">
      <c r="B71" s="239" t="s">
        <v>50</v>
      </c>
      <c r="C71" s="239"/>
      <c r="D71" s="239"/>
      <c r="E71" s="239"/>
      <c r="F71" s="239"/>
      <c r="G71" s="239"/>
      <c r="H71" s="239"/>
      <c r="I71" s="239"/>
      <c r="J71" s="239"/>
      <c r="K71" s="239"/>
      <c r="L71" s="45"/>
      <c r="M71" s="45"/>
      <c r="N71" s="45"/>
      <c r="O71" s="45"/>
      <c r="P71" s="45"/>
      <c r="Q71" s="240">
        <f>CEILING(Q70,50)</f>
        <v>674700</v>
      </c>
      <c r="R71" s="240"/>
      <c r="S71" s="240"/>
      <c r="T71" s="228" t="s">
        <v>1</v>
      </c>
      <c r="U71" s="229"/>
      <c r="V71" s="41"/>
      <c r="W71" s="48"/>
      <c r="X71" s="41"/>
      <c r="Y71" s="22"/>
      <c r="Z71" s="40"/>
      <c r="AA71" s="22"/>
      <c r="AB71" s="22"/>
      <c r="AC71" s="22"/>
      <c r="AD71" s="22"/>
      <c r="AE71" s="22"/>
    </row>
  </sheetData>
  <mergeCells count="268">
    <mergeCell ref="B12:C12"/>
    <mergeCell ref="H12:K12"/>
    <mergeCell ref="L12:N12"/>
    <mergeCell ref="O12:Q12"/>
    <mergeCell ref="R12:T12"/>
    <mergeCell ref="B13:C13"/>
    <mergeCell ref="H13:K13"/>
    <mergeCell ref="L13:N13"/>
    <mergeCell ref="O13:Q13"/>
    <mergeCell ref="R13:T13"/>
    <mergeCell ref="D12:G12"/>
    <mergeCell ref="D13:G13"/>
    <mergeCell ref="B10:C10"/>
    <mergeCell ref="H10:K10"/>
    <mergeCell ref="L10:N10"/>
    <mergeCell ref="O10:Q10"/>
    <mergeCell ref="R10:T10"/>
    <mergeCell ref="B11:C11"/>
    <mergeCell ref="H11:K11"/>
    <mergeCell ref="L11:N11"/>
    <mergeCell ref="O11:Q11"/>
    <mergeCell ref="R11:T11"/>
    <mergeCell ref="D10:G10"/>
    <mergeCell ref="D11:G11"/>
    <mergeCell ref="B14:C14"/>
    <mergeCell ref="H14:K14"/>
    <mergeCell ref="L14:N14"/>
    <mergeCell ref="O14:Q14"/>
    <mergeCell ref="R14:T14"/>
    <mergeCell ref="B15:C15"/>
    <mergeCell ref="H15:K15"/>
    <mergeCell ref="L15:N15"/>
    <mergeCell ref="O15:Q15"/>
    <mergeCell ref="R15:T15"/>
    <mergeCell ref="D14:G14"/>
    <mergeCell ref="D15:G15"/>
    <mergeCell ref="B16:C16"/>
    <mergeCell ref="H16:K16"/>
    <mergeCell ref="L16:N16"/>
    <mergeCell ref="O16:Q16"/>
    <mergeCell ref="R16:T16"/>
    <mergeCell ref="B17:C17"/>
    <mergeCell ref="H17:K17"/>
    <mergeCell ref="L17:N17"/>
    <mergeCell ref="O17:Q17"/>
    <mergeCell ref="R17:T17"/>
    <mergeCell ref="D16:G16"/>
    <mergeCell ref="D17:G17"/>
    <mergeCell ref="B18:C18"/>
    <mergeCell ref="H18:K18"/>
    <mergeCell ref="L18:N18"/>
    <mergeCell ref="O18:Q18"/>
    <mergeCell ref="R18:T18"/>
    <mergeCell ref="B19:C19"/>
    <mergeCell ref="H19:K19"/>
    <mergeCell ref="L19:N19"/>
    <mergeCell ref="O19:Q19"/>
    <mergeCell ref="R19:T19"/>
    <mergeCell ref="D18:G18"/>
    <mergeCell ref="D19:G19"/>
    <mergeCell ref="B25:C25"/>
    <mergeCell ref="I25:J25"/>
    <mergeCell ref="K25:N25"/>
    <mergeCell ref="B20:C20"/>
    <mergeCell ref="H20:K20"/>
    <mergeCell ref="L20:N20"/>
    <mergeCell ref="O20:Q20"/>
    <mergeCell ref="R20:T20"/>
    <mergeCell ref="B23:C24"/>
    <mergeCell ref="D20:G20"/>
    <mergeCell ref="D23:G24"/>
    <mergeCell ref="D25:G25"/>
    <mergeCell ref="H23:J23"/>
    <mergeCell ref="I24:J24"/>
    <mergeCell ref="B28:C28"/>
    <mergeCell ref="I28:J28"/>
    <mergeCell ref="K28:N28"/>
    <mergeCell ref="B29:C29"/>
    <mergeCell ref="I29:J29"/>
    <mergeCell ref="K29:N29"/>
    <mergeCell ref="D28:G28"/>
    <mergeCell ref="D29:G29"/>
    <mergeCell ref="B26:C26"/>
    <mergeCell ref="I26:J26"/>
    <mergeCell ref="K26:N26"/>
    <mergeCell ref="B27:C27"/>
    <mergeCell ref="I27:J27"/>
    <mergeCell ref="K27:N27"/>
    <mergeCell ref="D26:G26"/>
    <mergeCell ref="D27:G27"/>
    <mergeCell ref="B32:C32"/>
    <mergeCell ref="I32:J32"/>
    <mergeCell ref="K32:N32"/>
    <mergeCell ref="B33:C33"/>
    <mergeCell ref="I33:J33"/>
    <mergeCell ref="K33:N33"/>
    <mergeCell ref="D32:G32"/>
    <mergeCell ref="D33:G33"/>
    <mergeCell ref="B30:C30"/>
    <mergeCell ref="I30:J30"/>
    <mergeCell ref="K30:N30"/>
    <mergeCell ref="B31:C31"/>
    <mergeCell ref="I31:J31"/>
    <mergeCell ref="K31:N31"/>
    <mergeCell ref="D30:G30"/>
    <mergeCell ref="D31:G31"/>
    <mergeCell ref="P38:R39"/>
    <mergeCell ref="B40:C40"/>
    <mergeCell ref="D40:E40"/>
    <mergeCell ref="F40:G40"/>
    <mergeCell ref="H40:I40"/>
    <mergeCell ref="L40:O40"/>
    <mergeCell ref="P40:R40"/>
    <mergeCell ref="X40:Y40"/>
    <mergeCell ref="B34:C34"/>
    <mergeCell ref="I34:J34"/>
    <mergeCell ref="K34:N34"/>
    <mergeCell ref="B38:C39"/>
    <mergeCell ref="D38:E39"/>
    <mergeCell ref="F38:G39"/>
    <mergeCell ref="H38:I39"/>
    <mergeCell ref="J38:K39"/>
    <mergeCell ref="L38:O39"/>
    <mergeCell ref="D34:G34"/>
    <mergeCell ref="B41:C41"/>
    <mergeCell ref="D41:E41"/>
    <mergeCell ref="F41:G41"/>
    <mergeCell ref="H41:I41"/>
    <mergeCell ref="L41:O41"/>
    <mergeCell ref="P41:R41"/>
    <mergeCell ref="X41:Y41"/>
    <mergeCell ref="P42:R42"/>
    <mergeCell ref="X42:Y42"/>
    <mergeCell ref="J41:K41"/>
    <mergeCell ref="B43:C43"/>
    <mergeCell ref="D43:E43"/>
    <mergeCell ref="F43:G43"/>
    <mergeCell ref="H43:I43"/>
    <mergeCell ref="L43:O43"/>
    <mergeCell ref="P43:R43"/>
    <mergeCell ref="X43:Y43"/>
    <mergeCell ref="B42:C42"/>
    <mergeCell ref="D42:E42"/>
    <mergeCell ref="F42:G42"/>
    <mergeCell ref="H42:I42"/>
    <mergeCell ref="L42:O42"/>
    <mergeCell ref="J42:K42"/>
    <mergeCell ref="J43:K43"/>
    <mergeCell ref="B45:C45"/>
    <mergeCell ref="D45:E45"/>
    <mergeCell ref="F45:G45"/>
    <mergeCell ref="H45:I45"/>
    <mergeCell ref="L45:O45"/>
    <mergeCell ref="P45:R45"/>
    <mergeCell ref="X45:Y45"/>
    <mergeCell ref="B44:C44"/>
    <mergeCell ref="D44:E44"/>
    <mergeCell ref="F44:G44"/>
    <mergeCell ref="H44:I44"/>
    <mergeCell ref="L44:O44"/>
    <mergeCell ref="J44:K44"/>
    <mergeCell ref="J45:K45"/>
    <mergeCell ref="B47:C47"/>
    <mergeCell ref="D47:E47"/>
    <mergeCell ref="F47:G47"/>
    <mergeCell ref="H47:I47"/>
    <mergeCell ref="L47:O47"/>
    <mergeCell ref="P47:R47"/>
    <mergeCell ref="X47:Y47"/>
    <mergeCell ref="B46:C46"/>
    <mergeCell ref="D46:E46"/>
    <mergeCell ref="F46:G46"/>
    <mergeCell ref="H46:I46"/>
    <mergeCell ref="L46:O46"/>
    <mergeCell ref="J46:K46"/>
    <mergeCell ref="J47:K47"/>
    <mergeCell ref="B49:C49"/>
    <mergeCell ref="D49:E49"/>
    <mergeCell ref="F49:G49"/>
    <mergeCell ref="H49:I49"/>
    <mergeCell ref="L49:O49"/>
    <mergeCell ref="P49:R49"/>
    <mergeCell ref="X49:Y49"/>
    <mergeCell ref="B48:C48"/>
    <mergeCell ref="D48:E48"/>
    <mergeCell ref="F48:G48"/>
    <mergeCell ref="H48:I48"/>
    <mergeCell ref="L48:O48"/>
    <mergeCell ref="J49:K49"/>
    <mergeCell ref="J48:K48"/>
    <mergeCell ref="U23:U24"/>
    <mergeCell ref="V23:V24"/>
    <mergeCell ref="W23:W24"/>
    <mergeCell ref="X23:X24"/>
    <mergeCell ref="K23:N24"/>
    <mergeCell ref="Q55:S55"/>
    <mergeCell ref="T55:U55"/>
    <mergeCell ref="Q56:S56"/>
    <mergeCell ref="T56:U56"/>
    <mergeCell ref="X50:Y50"/>
    <mergeCell ref="Q52:S52"/>
    <mergeCell ref="T52:U52"/>
    <mergeCell ref="Q53:S53"/>
    <mergeCell ref="T53:U53"/>
    <mergeCell ref="Q54:S54"/>
    <mergeCell ref="T54:U54"/>
    <mergeCell ref="P50:R50"/>
    <mergeCell ref="P48:R48"/>
    <mergeCell ref="X48:Y48"/>
    <mergeCell ref="P46:R46"/>
    <mergeCell ref="X46:Y46"/>
    <mergeCell ref="P44:R44"/>
    <mergeCell ref="X44:Y44"/>
    <mergeCell ref="J40:K40"/>
    <mergeCell ref="J50:O50"/>
    <mergeCell ref="L55:M55"/>
    <mergeCell ref="T60:U60"/>
    <mergeCell ref="T63:U63"/>
    <mergeCell ref="T64:U64"/>
    <mergeCell ref="T65:U65"/>
    <mergeCell ref="T58:U58"/>
    <mergeCell ref="B52:K52"/>
    <mergeCell ref="B53:K53"/>
    <mergeCell ref="B54:K54"/>
    <mergeCell ref="B55:K55"/>
    <mergeCell ref="B56:K56"/>
    <mergeCell ref="B57:K57"/>
    <mergeCell ref="B58:K58"/>
    <mergeCell ref="B60:K60"/>
    <mergeCell ref="B63:K63"/>
    <mergeCell ref="B64:K64"/>
    <mergeCell ref="B65:K65"/>
    <mergeCell ref="Q57:S57"/>
    <mergeCell ref="T57:U57"/>
    <mergeCell ref="B50:C50"/>
    <mergeCell ref="H50:I50"/>
    <mergeCell ref="Q58:S58"/>
    <mergeCell ref="Q60:S60"/>
    <mergeCell ref="Q63:S63"/>
    <mergeCell ref="Q64:S64"/>
    <mergeCell ref="Q65:S65"/>
    <mergeCell ref="Q66:S66"/>
    <mergeCell ref="Q67:S67"/>
    <mergeCell ref="Q68:S68"/>
    <mergeCell ref="Q69:S69"/>
    <mergeCell ref="B66:K66"/>
    <mergeCell ref="B67:K67"/>
    <mergeCell ref="B68:K68"/>
    <mergeCell ref="B69:K69"/>
    <mergeCell ref="B70:K70"/>
    <mergeCell ref="B71:K71"/>
    <mergeCell ref="Q71:S71"/>
    <mergeCell ref="T71:U71"/>
    <mergeCell ref="T66:U66"/>
    <mergeCell ref="T67:U67"/>
    <mergeCell ref="T68:U68"/>
    <mergeCell ref="T69:U69"/>
    <mergeCell ref="T70:U70"/>
    <mergeCell ref="Q70:S70"/>
    <mergeCell ref="Q61:S61"/>
    <mergeCell ref="B61:K61"/>
    <mergeCell ref="Q62:S62"/>
    <mergeCell ref="B62:K62"/>
    <mergeCell ref="T61:U61"/>
    <mergeCell ref="T62:U62"/>
    <mergeCell ref="B59:K59"/>
    <mergeCell ref="Q59:S59"/>
    <mergeCell ref="T59:U59"/>
  </mergeCells>
  <pageMargins left="0.7" right="0.7" top="0.75" bottom="0.75" header="0.3" footer="0.3"/>
  <pageSetup scale="52"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71"/>
  <sheetViews>
    <sheetView topLeftCell="A22" workbookViewId="0">
      <selection activeCell="V37" sqref="V37"/>
    </sheetView>
  </sheetViews>
  <sheetFormatPr defaultRowHeight="15"/>
  <cols>
    <col min="1" max="11" width="4.7109375" customWidth="1"/>
    <col min="12" max="12" width="3.7109375" customWidth="1"/>
    <col min="13" max="13" width="4.28515625" customWidth="1"/>
    <col min="14" max="16" width="4.7109375" customWidth="1"/>
    <col min="17" max="17" width="8.5703125" customWidth="1"/>
    <col min="18" max="18" width="5.42578125" customWidth="1"/>
    <col min="19" max="19" width="4.42578125" customWidth="1"/>
    <col min="20" max="20" width="5.85546875" customWidth="1"/>
    <col min="21" max="22" width="9.42578125" customWidth="1"/>
    <col min="23" max="23" width="10.42578125" customWidth="1"/>
    <col min="25" max="25" width="3" customWidth="1"/>
    <col min="27" max="27" width="1.140625" customWidth="1"/>
    <col min="28" max="28" width="7.5703125" customWidth="1"/>
    <col min="29" max="29" width="7.28515625" customWidth="1"/>
    <col min="30" max="31" width="6" customWidth="1"/>
    <col min="261" max="279" width="4.7109375" customWidth="1"/>
    <col min="517" max="535" width="4.7109375" customWidth="1"/>
    <col min="773" max="791" width="4.7109375" customWidth="1"/>
    <col min="1029" max="1047" width="4.7109375" customWidth="1"/>
    <col min="1285" max="1303" width="4.7109375" customWidth="1"/>
    <col min="1541" max="1559" width="4.7109375" customWidth="1"/>
    <col min="1797" max="1815" width="4.7109375" customWidth="1"/>
    <col min="2053" max="2071" width="4.7109375" customWidth="1"/>
    <col min="2309" max="2327" width="4.7109375" customWidth="1"/>
    <col min="2565" max="2583" width="4.7109375" customWidth="1"/>
    <col min="2821" max="2839" width="4.7109375" customWidth="1"/>
    <col min="3077" max="3095" width="4.7109375" customWidth="1"/>
    <col min="3333" max="3351" width="4.7109375" customWidth="1"/>
    <col min="3589" max="3607" width="4.7109375" customWidth="1"/>
    <col min="3845" max="3863" width="4.7109375" customWidth="1"/>
    <col min="4101" max="4119" width="4.7109375" customWidth="1"/>
    <col min="4357" max="4375" width="4.7109375" customWidth="1"/>
    <col min="4613" max="4631" width="4.7109375" customWidth="1"/>
    <col min="4869" max="4887" width="4.7109375" customWidth="1"/>
    <col min="5125" max="5143" width="4.7109375" customWidth="1"/>
    <col min="5381" max="5399" width="4.7109375" customWidth="1"/>
    <col min="5637" max="5655" width="4.7109375" customWidth="1"/>
    <col min="5893" max="5911" width="4.7109375" customWidth="1"/>
    <col min="6149" max="6167" width="4.7109375" customWidth="1"/>
    <col min="6405" max="6423" width="4.7109375" customWidth="1"/>
    <col min="6661" max="6679" width="4.7109375" customWidth="1"/>
    <col min="6917" max="6935" width="4.7109375" customWidth="1"/>
    <col min="7173" max="7191" width="4.7109375" customWidth="1"/>
    <col min="7429" max="7447" width="4.7109375" customWidth="1"/>
    <col min="7685" max="7703" width="4.7109375" customWidth="1"/>
    <col min="7941" max="7959" width="4.7109375" customWidth="1"/>
    <col min="8197" max="8215" width="4.7109375" customWidth="1"/>
    <col min="8453" max="8471" width="4.7109375" customWidth="1"/>
    <col min="8709" max="8727" width="4.7109375" customWidth="1"/>
    <col min="8965" max="8983" width="4.7109375" customWidth="1"/>
    <col min="9221" max="9239" width="4.7109375" customWidth="1"/>
    <col min="9477" max="9495" width="4.7109375" customWidth="1"/>
    <col min="9733" max="9751" width="4.7109375" customWidth="1"/>
    <col min="9989" max="10007" width="4.7109375" customWidth="1"/>
    <col min="10245" max="10263" width="4.7109375" customWidth="1"/>
    <col min="10501" max="10519" width="4.7109375" customWidth="1"/>
    <col min="10757" max="10775" width="4.7109375" customWidth="1"/>
    <col min="11013" max="11031" width="4.7109375" customWidth="1"/>
    <col min="11269" max="11287" width="4.7109375" customWidth="1"/>
    <col min="11525" max="11543" width="4.7109375" customWidth="1"/>
    <col min="11781" max="11799" width="4.7109375" customWidth="1"/>
    <col min="12037" max="12055" width="4.7109375" customWidth="1"/>
    <col min="12293" max="12311" width="4.7109375" customWidth="1"/>
    <col min="12549" max="12567" width="4.7109375" customWidth="1"/>
    <col min="12805" max="12823" width="4.7109375" customWidth="1"/>
    <col min="13061" max="13079" width="4.7109375" customWidth="1"/>
    <col min="13317" max="13335" width="4.7109375" customWidth="1"/>
    <col min="13573" max="13591" width="4.7109375" customWidth="1"/>
    <col min="13829" max="13847" width="4.7109375" customWidth="1"/>
    <col min="14085" max="14103" width="4.7109375" customWidth="1"/>
    <col min="14341" max="14359" width="4.7109375" customWidth="1"/>
    <col min="14597" max="14615" width="4.7109375" customWidth="1"/>
    <col min="14853" max="14871" width="4.7109375" customWidth="1"/>
    <col min="15109" max="15127" width="4.7109375" customWidth="1"/>
    <col min="15365" max="15383" width="4.7109375" customWidth="1"/>
    <col min="15621" max="15639" width="4.7109375" customWidth="1"/>
    <col min="15877" max="15895" width="4.7109375" customWidth="1"/>
    <col min="16133" max="16151" width="4.7109375" customWidth="1"/>
  </cols>
  <sheetData>
    <row r="1" spans="1:24" s="1" customFormat="1" ht="16.5">
      <c r="A1" s="20" t="s">
        <v>2</v>
      </c>
    </row>
    <row r="2" spans="1:24" ht="15.75">
      <c r="A2" s="3"/>
      <c r="M2" t="s">
        <v>60</v>
      </c>
      <c r="W2" t="s">
        <v>60</v>
      </c>
    </row>
    <row r="3" spans="1:24">
      <c r="B3" s="21">
        <v>1</v>
      </c>
      <c r="C3" s="22" t="s">
        <v>3</v>
      </c>
      <c r="D3" s="22" t="s">
        <v>44</v>
      </c>
      <c r="E3" s="22"/>
      <c r="F3" s="22"/>
      <c r="G3" s="22"/>
      <c r="H3" s="22"/>
      <c r="I3" s="22"/>
      <c r="J3" s="22"/>
      <c r="K3" s="22"/>
      <c r="L3" s="22"/>
      <c r="M3" s="22">
        <v>27</v>
      </c>
      <c r="N3" s="22" t="s">
        <v>59</v>
      </c>
      <c r="O3" s="22"/>
      <c r="Q3" s="21">
        <v>6</v>
      </c>
      <c r="R3" s="22" t="s">
        <v>3</v>
      </c>
      <c r="S3" s="22" t="s">
        <v>43</v>
      </c>
      <c r="T3" s="22"/>
      <c r="U3" s="22"/>
      <c r="V3" s="22"/>
    </row>
    <row r="4" spans="1:24">
      <c r="B4" s="21">
        <v>2</v>
      </c>
      <c r="C4" s="22" t="s">
        <v>4</v>
      </c>
      <c r="D4" s="22" t="s">
        <v>43</v>
      </c>
      <c r="E4" s="22"/>
      <c r="F4" s="22"/>
      <c r="G4" s="22"/>
      <c r="H4" s="22"/>
      <c r="I4" s="22"/>
      <c r="J4" s="22"/>
      <c r="K4" s="23"/>
      <c r="L4" s="24"/>
      <c r="M4" s="22"/>
      <c r="N4" s="22"/>
      <c r="O4" s="22"/>
      <c r="Q4" s="21">
        <v>7</v>
      </c>
      <c r="R4" s="22" t="s">
        <v>4</v>
      </c>
      <c r="S4" s="22" t="s">
        <v>55</v>
      </c>
      <c r="T4" s="22"/>
      <c r="U4" s="22"/>
      <c r="V4" s="22"/>
      <c r="W4" s="22">
        <v>3.5</v>
      </c>
      <c r="X4" s="22" t="s">
        <v>59</v>
      </c>
    </row>
    <row r="5" spans="1:24">
      <c r="B5" s="21">
        <v>3</v>
      </c>
      <c r="C5" s="22" t="s">
        <v>4</v>
      </c>
      <c r="D5" s="22" t="s">
        <v>54</v>
      </c>
      <c r="E5" s="22"/>
      <c r="F5" s="22"/>
      <c r="G5" s="22"/>
      <c r="H5" s="22"/>
      <c r="I5" s="13"/>
      <c r="J5" s="13"/>
      <c r="K5" s="25"/>
      <c r="L5" s="24"/>
      <c r="M5" s="22">
        <v>25</v>
      </c>
      <c r="N5" s="22" t="s">
        <v>59</v>
      </c>
      <c r="O5" s="22"/>
      <c r="Q5" s="21">
        <v>8</v>
      </c>
      <c r="R5" s="22" t="s">
        <v>4</v>
      </c>
      <c r="S5" s="22" t="s">
        <v>43</v>
      </c>
      <c r="T5" s="13"/>
      <c r="U5" s="13"/>
      <c r="V5" s="22"/>
      <c r="X5" s="4"/>
    </row>
    <row r="6" spans="1:24">
      <c r="B6" s="21">
        <v>4</v>
      </c>
      <c r="C6" s="22" t="s">
        <v>4</v>
      </c>
      <c r="D6" s="41" t="s">
        <v>45</v>
      </c>
      <c r="E6" s="41"/>
      <c r="F6" s="41"/>
      <c r="G6" s="41"/>
      <c r="H6" s="41"/>
      <c r="I6" s="41"/>
      <c r="J6" s="41"/>
      <c r="K6" s="55"/>
      <c r="L6" s="24"/>
      <c r="M6" s="22">
        <v>34</v>
      </c>
      <c r="N6" s="22" t="s">
        <v>59</v>
      </c>
      <c r="O6" s="22"/>
      <c r="Q6" s="21">
        <v>9</v>
      </c>
      <c r="R6" s="22" t="s">
        <v>4</v>
      </c>
      <c r="S6" s="22" t="s">
        <v>43</v>
      </c>
      <c r="T6" s="22"/>
      <c r="U6" s="22"/>
      <c r="V6" s="22"/>
      <c r="X6" s="4"/>
    </row>
    <row r="7" spans="1:24">
      <c r="B7" s="21">
        <v>5</v>
      </c>
      <c r="C7" s="22" t="s">
        <v>4</v>
      </c>
      <c r="D7" s="22" t="s">
        <v>5</v>
      </c>
      <c r="E7" s="22"/>
      <c r="F7" s="22"/>
      <c r="G7" s="22"/>
      <c r="H7" s="22"/>
      <c r="I7" s="22"/>
      <c r="J7" s="22"/>
      <c r="K7" s="22"/>
      <c r="L7" s="22"/>
      <c r="M7" s="22">
        <v>10</v>
      </c>
      <c r="N7" s="22" t="s">
        <v>59</v>
      </c>
      <c r="O7" s="22"/>
      <c r="Q7" s="21">
        <v>10</v>
      </c>
      <c r="R7" s="22" t="s">
        <v>4</v>
      </c>
      <c r="S7" s="22" t="s">
        <v>38</v>
      </c>
      <c r="T7" s="22"/>
      <c r="U7" s="22"/>
      <c r="V7" s="22"/>
      <c r="W7" s="22">
        <v>10</v>
      </c>
      <c r="X7" s="22" t="s">
        <v>59</v>
      </c>
    </row>
    <row r="9" spans="1:24">
      <c r="B9" s="26" t="s">
        <v>6</v>
      </c>
      <c r="C9" s="22"/>
      <c r="D9" s="22"/>
      <c r="E9" s="22"/>
      <c r="F9" s="22"/>
      <c r="G9" s="22"/>
      <c r="H9" s="22"/>
      <c r="I9" s="22"/>
      <c r="J9" s="22"/>
      <c r="K9" s="22"/>
      <c r="L9" s="22"/>
      <c r="M9" s="22"/>
      <c r="N9" s="22"/>
      <c r="O9" s="22"/>
      <c r="P9" s="22"/>
      <c r="Q9" s="22"/>
      <c r="R9" s="22"/>
      <c r="S9" s="22"/>
      <c r="T9" s="22"/>
      <c r="U9" s="22"/>
      <c r="V9" s="22"/>
      <c r="W9" s="22"/>
      <c r="X9" s="22"/>
    </row>
    <row r="10" spans="1:24" s="6" customFormat="1" ht="16.5">
      <c r="B10" s="230" t="s">
        <v>7</v>
      </c>
      <c r="C10" s="242"/>
      <c r="D10" s="318" t="s">
        <v>46</v>
      </c>
      <c r="E10" s="319"/>
      <c r="F10" s="319"/>
      <c r="G10" s="320"/>
      <c r="H10" s="318" t="s">
        <v>8</v>
      </c>
      <c r="I10" s="319"/>
      <c r="J10" s="319"/>
      <c r="K10" s="320"/>
      <c r="L10" s="321" t="s">
        <v>9</v>
      </c>
      <c r="M10" s="322"/>
      <c r="N10" s="323"/>
      <c r="O10" s="318" t="s">
        <v>10</v>
      </c>
      <c r="P10" s="319"/>
      <c r="Q10" s="320"/>
      <c r="R10" s="318" t="s">
        <v>11</v>
      </c>
      <c r="S10" s="319"/>
      <c r="T10" s="320"/>
      <c r="U10" s="69" t="s">
        <v>12</v>
      </c>
      <c r="V10" s="69" t="s">
        <v>13</v>
      </c>
      <c r="W10" s="69" t="s">
        <v>14</v>
      </c>
      <c r="X10" s="69" t="s">
        <v>15</v>
      </c>
    </row>
    <row r="11" spans="1:24" s="6" customFormat="1" ht="16.5">
      <c r="B11" s="292">
        <v>1</v>
      </c>
      <c r="C11" s="292"/>
      <c r="D11" s="316">
        <v>293335</v>
      </c>
      <c r="E11" s="316"/>
      <c r="F11" s="316"/>
      <c r="G11" s="316"/>
      <c r="H11" s="316">
        <f>D11*3.28^3/60</f>
        <v>172517.90109866663</v>
      </c>
      <c r="I11" s="316"/>
      <c r="J11" s="316"/>
      <c r="K11" s="316"/>
      <c r="L11" s="316">
        <f>(R11/60)/3.28</f>
        <v>14.13892899807111</v>
      </c>
      <c r="M11" s="316"/>
      <c r="N11" s="316"/>
      <c r="O11" s="317" t="str">
        <f t="shared" ref="O11:O20" si="0">CEILING(U11,0.1)&amp; " x "&amp;CEILING(V11,0.1)</f>
        <v>70.9 x 126</v>
      </c>
      <c r="P11" s="317"/>
      <c r="Q11" s="317"/>
      <c r="R11" s="316">
        <f t="shared" ref="R11:R20" si="1">H11*144/(U11*V11)</f>
        <v>2782.5412268203941</v>
      </c>
      <c r="S11" s="316"/>
      <c r="T11" s="316"/>
      <c r="U11" s="51">
        <f t="shared" ref="U11:V20" si="2">W11/25.4</f>
        <v>70.866141732283467</v>
      </c>
      <c r="V11" s="51">
        <f t="shared" si="2"/>
        <v>125.98425196850394</v>
      </c>
      <c r="W11" s="52">
        <v>1800</v>
      </c>
      <c r="X11" s="52">
        <v>3200</v>
      </c>
    </row>
    <row r="12" spans="1:24" s="7" customFormat="1" ht="16.5">
      <c r="B12" s="286">
        <v>2</v>
      </c>
      <c r="C12" s="286"/>
      <c r="D12" s="232" t="s">
        <v>43</v>
      </c>
      <c r="E12" s="243"/>
      <c r="F12" s="243"/>
      <c r="G12" s="229"/>
      <c r="H12" s="316"/>
      <c r="I12" s="316"/>
      <c r="J12" s="316"/>
      <c r="K12" s="316"/>
      <c r="L12" s="316"/>
      <c r="M12" s="316"/>
      <c r="N12" s="316"/>
      <c r="O12" s="317"/>
      <c r="P12" s="317"/>
      <c r="Q12" s="317"/>
      <c r="R12" s="316"/>
      <c r="S12" s="316"/>
      <c r="T12" s="316"/>
      <c r="U12" s="51"/>
      <c r="V12" s="51"/>
      <c r="W12" s="52"/>
      <c r="X12" s="52"/>
    </row>
    <row r="13" spans="1:24" s="6" customFormat="1" ht="16.5">
      <c r="B13" s="286">
        <v>3</v>
      </c>
      <c r="C13" s="286"/>
      <c r="D13" s="316">
        <v>586669</v>
      </c>
      <c r="E13" s="316"/>
      <c r="F13" s="316"/>
      <c r="G13" s="316"/>
      <c r="H13" s="316">
        <f>D13*3.28^3/60</f>
        <v>345035.21407146659</v>
      </c>
      <c r="I13" s="316"/>
      <c r="J13" s="316"/>
      <c r="K13" s="316"/>
      <c r="L13" s="316">
        <f t="shared" ref="L13:L20" si="3">(R13/60)/3.28</f>
        <v>13.030414753776432</v>
      </c>
      <c r="M13" s="316"/>
      <c r="N13" s="316"/>
      <c r="O13" s="317" t="str">
        <f t="shared" si="0"/>
        <v>98.5 x 196.9</v>
      </c>
      <c r="P13" s="317"/>
      <c r="Q13" s="317"/>
      <c r="R13" s="316">
        <f t="shared" si="1"/>
        <v>2564.3856235432017</v>
      </c>
      <c r="S13" s="316"/>
      <c r="T13" s="316"/>
      <c r="U13" s="51">
        <f t="shared" si="2"/>
        <v>98.425196850393704</v>
      </c>
      <c r="V13" s="51">
        <f t="shared" si="2"/>
        <v>196.85039370078741</v>
      </c>
      <c r="W13" s="52">
        <v>2500</v>
      </c>
      <c r="X13" s="52">
        <v>5000</v>
      </c>
    </row>
    <row r="14" spans="1:24" s="6" customFormat="1" ht="16.5">
      <c r="B14" s="286">
        <v>4</v>
      </c>
      <c r="C14" s="286"/>
      <c r="D14" s="232">
        <v>565433</v>
      </c>
      <c r="E14" s="233"/>
      <c r="F14" s="233"/>
      <c r="G14" s="234"/>
      <c r="H14" s="316">
        <f>D14*3.28^3/60</f>
        <v>332545.77316693321</v>
      </c>
      <c r="I14" s="316"/>
      <c r="J14" s="316"/>
      <c r="K14" s="316"/>
      <c r="L14" s="316">
        <f t="shared" si="3"/>
        <v>12.558745230227043</v>
      </c>
      <c r="M14" s="316"/>
      <c r="N14" s="316"/>
      <c r="O14" s="317" t="str">
        <f t="shared" si="0"/>
        <v>98.5 x 196.9</v>
      </c>
      <c r="P14" s="317"/>
      <c r="Q14" s="317"/>
      <c r="R14" s="316">
        <f t="shared" si="1"/>
        <v>2471.5610613086819</v>
      </c>
      <c r="S14" s="316"/>
      <c r="T14" s="316"/>
      <c r="U14" s="51">
        <f t="shared" si="2"/>
        <v>98.425196850393704</v>
      </c>
      <c r="V14" s="51">
        <f t="shared" si="2"/>
        <v>196.85039370078741</v>
      </c>
      <c r="W14" s="52">
        <v>2500</v>
      </c>
      <c r="X14" s="52">
        <v>5000</v>
      </c>
    </row>
    <row r="15" spans="1:24" s="6" customFormat="1" ht="16.5">
      <c r="B15" s="286">
        <v>5</v>
      </c>
      <c r="C15" s="286"/>
      <c r="D15" s="232">
        <f>D14</f>
        <v>565433</v>
      </c>
      <c r="E15" s="243"/>
      <c r="F15" s="243"/>
      <c r="G15" s="229"/>
      <c r="H15" s="316">
        <f>H13</f>
        <v>345035.21407146659</v>
      </c>
      <c r="I15" s="316"/>
      <c r="J15" s="316"/>
      <c r="K15" s="316"/>
      <c r="L15" s="316">
        <f t="shared" si="3"/>
        <v>9.0488991345669678</v>
      </c>
      <c r="M15" s="316"/>
      <c r="N15" s="316"/>
      <c r="O15" s="317" t="str">
        <f t="shared" si="0"/>
        <v>118.2 x 236.3</v>
      </c>
      <c r="P15" s="317"/>
      <c r="Q15" s="317"/>
      <c r="R15" s="316">
        <f t="shared" si="1"/>
        <v>1780.8233496827791</v>
      </c>
      <c r="S15" s="316"/>
      <c r="T15" s="316"/>
      <c r="U15" s="51">
        <f t="shared" si="2"/>
        <v>118.11023622047244</v>
      </c>
      <c r="V15" s="51">
        <f t="shared" si="2"/>
        <v>236.22047244094489</v>
      </c>
      <c r="W15" s="52">
        <v>3000</v>
      </c>
      <c r="X15" s="52">
        <v>6000</v>
      </c>
    </row>
    <row r="16" spans="1:24" s="6" customFormat="1" ht="16.5">
      <c r="B16" s="284">
        <v>6</v>
      </c>
      <c r="C16" s="285"/>
      <c r="D16" s="241" t="s">
        <v>43</v>
      </c>
      <c r="E16" s="250"/>
      <c r="F16" s="250"/>
      <c r="G16" s="242"/>
      <c r="H16" s="315"/>
      <c r="I16" s="315"/>
      <c r="J16" s="315"/>
      <c r="K16" s="315"/>
      <c r="L16" s="315"/>
      <c r="M16" s="315"/>
      <c r="N16" s="315"/>
      <c r="O16" s="292"/>
      <c r="P16" s="292"/>
      <c r="Q16" s="292"/>
      <c r="R16" s="315"/>
      <c r="S16" s="315"/>
      <c r="T16" s="315"/>
      <c r="U16" s="28"/>
      <c r="V16" s="28"/>
      <c r="W16" s="28"/>
      <c r="X16" s="28"/>
    </row>
    <row r="17" spans="2:34" s="6" customFormat="1" ht="16.5">
      <c r="B17" s="284">
        <v>7</v>
      </c>
      <c r="C17" s="285"/>
      <c r="D17" s="315">
        <v>479870</v>
      </c>
      <c r="E17" s="315"/>
      <c r="F17" s="315"/>
      <c r="G17" s="315"/>
      <c r="H17" s="315">
        <f>D17*3.28^3/60</f>
        <v>282223.95963733329</v>
      </c>
      <c r="I17" s="315"/>
      <c r="J17" s="315"/>
      <c r="K17" s="315"/>
      <c r="L17" s="315">
        <f t="shared" si="3"/>
        <v>7.8369989870712446</v>
      </c>
      <c r="M17" s="315"/>
      <c r="N17" s="315"/>
      <c r="O17" s="292" t="str">
        <f t="shared" si="0"/>
        <v>98.5 x 267.8</v>
      </c>
      <c r="P17" s="292"/>
      <c r="Q17" s="292"/>
      <c r="R17" s="315">
        <f t="shared" si="1"/>
        <v>1542.3214006556209</v>
      </c>
      <c r="S17" s="315"/>
      <c r="T17" s="315"/>
      <c r="U17" s="28">
        <f t="shared" si="2"/>
        <v>98.425196850393704</v>
      </c>
      <c r="V17" s="28">
        <f t="shared" si="2"/>
        <v>267.71653543307087</v>
      </c>
      <c r="W17" s="29">
        <v>2500</v>
      </c>
      <c r="X17" s="29">
        <v>6800</v>
      </c>
    </row>
    <row r="18" spans="2:34" s="6" customFormat="1" ht="16.5">
      <c r="B18" s="284">
        <v>8</v>
      </c>
      <c r="C18" s="285"/>
      <c r="D18" s="241" t="s">
        <v>43</v>
      </c>
      <c r="E18" s="250"/>
      <c r="F18" s="250"/>
      <c r="G18" s="242"/>
      <c r="H18" s="315"/>
      <c r="I18" s="315"/>
      <c r="J18" s="315"/>
      <c r="K18" s="315"/>
      <c r="L18" s="315"/>
      <c r="M18" s="315"/>
      <c r="N18" s="315"/>
      <c r="O18" s="292"/>
      <c r="P18" s="292"/>
      <c r="Q18" s="292"/>
      <c r="R18" s="315"/>
      <c r="S18" s="315"/>
      <c r="T18" s="315"/>
      <c r="U18" s="28"/>
      <c r="V18" s="28"/>
      <c r="W18" s="28"/>
      <c r="X18" s="28"/>
    </row>
    <row r="19" spans="2:34" s="6" customFormat="1" ht="16.5">
      <c r="B19" s="284">
        <v>9</v>
      </c>
      <c r="C19" s="285"/>
      <c r="D19" s="241" t="s">
        <v>43</v>
      </c>
      <c r="E19" s="250"/>
      <c r="F19" s="250"/>
      <c r="G19" s="242"/>
      <c r="H19" s="315"/>
      <c r="I19" s="315"/>
      <c r="J19" s="315"/>
      <c r="K19" s="315"/>
      <c r="L19" s="315"/>
      <c r="M19" s="315"/>
      <c r="N19" s="315"/>
      <c r="O19" s="292"/>
      <c r="P19" s="292"/>
      <c r="Q19" s="292"/>
      <c r="R19" s="315"/>
      <c r="S19" s="315"/>
      <c r="T19" s="315"/>
      <c r="U19" s="28"/>
      <c r="V19" s="28"/>
      <c r="W19" s="28"/>
      <c r="X19" s="28"/>
    </row>
    <row r="20" spans="2:34" s="6" customFormat="1" ht="16.5">
      <c r="B20" s="284">
        <v>10</v>
      </c>
      <c r="C20" s="285"/>
      <c r="D20" s="309">
        <f>D17</f>
        <v>479870</v>
      </c>
      <c r="E20" s="235"/>
      <c r="F20" s="235"/>
      <c r="G20" s="235"/>
      <c r="H20" s="283">
        <f>H17</f>
        <v>282223.95963733329</v>
      </c>
      <c r="I20" s="283"/>
      <c r="J20" s="283"/>
      <c r="K20" s="283"/>
      <c r="L20" s="283">
        <f t="shared" si="3"/>
        <v>14.803220308912355</v>
      </c>
      <c r="M20" s="283"/>
      <c r="N20" s="283"/>
      <c r="O20" s="271" t="str">
        <f t="shared" si="0"/>
        <v>118.2 x 118.2</v>
      </c>
      <c r="P20" s="271"/>
      <c r="Q20" s="271"/>
      <c r="R20" s="283">
        <f t="shared" si="1"/>
        <v>2913.2737567939512</v>
      </c>
      <c r="S20" s="283"/>
      <c r="T20" s="283"/>
      <c r="U20" s="28">
        <f t="shared" si="2"/>
        <v>118.11023622047244</v>
      </c>
      <c r="V20" s="28">
        <f t="shared" si="2"/>
        <v>118.11023622047244</v>
      </c>
      <c r="W20" s="29">
        <v>3000</v>
      </c>
      <c r="X20" s="29">
        <v>3000</v>
      </c>
    </row>
    <row r="21" spans="2:34" s="6" customFormat="1" ht="16.5">
      <c r="B21" s="8"/>
      <c r="C21" s="8"/>
      <c r="D21" s="8"/>
      <c r="E21" s="8"/>
      <c r="F21" s="8"/>
      <c r="G21" s="8"/>
      <c r="H21" s="9"/>
      <c r="I21" s="9"/>
      <c r="J21" s="9"/>
      <c r="K21" s="9"/>
      <c r="L21" s="8"/>
      <c r="M21" s="8"/>
      <c r="N21" s="8"/>
      <c r="O21" s="9"/>
      <c r="P21" s="9"/>
      <c r="Q21" s="9"/>
      <c r="R21" s="8"/>
      <c r="S21" s="8"/>
      <c r="T21" s="8"/>
      <c r="U21" s="9"/>
      <c r="V21" s="9"/>
      <c r="W21" s="9"/>
      <c r="AB21"/>
      <c r="AC21"/>
      <c r="AD21"/>
      <c r="AE21"/>
      <c r="AF21"/>
      <c r="AG21"/>
      <c r="AH21"/>
    </row>
    <row r="22" spans="2:34">
      <c r="B22" s="26" t="s">
        <v>16</v>
      </c>
      <c r="C22" s="17"/>
      <c r="T22" s="5" t="s">
        <v>47</v>
      </c>
    </row>
    <row r="23" spans="2:34" s="6" customFormat="1" ht="16.5">
      <c r="B23" s="304" t="s">
        <v>7</v>
      </c>
      <c r="C23" s="304"/>
      <c r="D23" s="294" t="s">
        <v>17</v>
      </c>
      <c r="E23" s="310"/>
      <c r="F23" s="310"/>
      <c r="G23" s="295"/>
      <c r="H23" s="271" t="s">
        <v>18</v>
      </c>
      <c r="I23" s="271"/>
      <c r="J23" s="271"/>
      <c r="K23" s="271" t="s">
        <v>19</v>
      </c>
      <c r="L23" s="271"/>
      <c r="M23" s="271"/>
      <c r="N23" s="271"/>
      <c r="O23" s="16"/>
      <c r="P23" s="16"/>
      <c r="U23" s="267" t="s">
        <v>7</v>
      </c>
      <c r="V23" s="269" t="s">
        <v>22</v>
      </c>
      <c r="W23" s="269" t="s">
        <v>23</v>
      </c>
      <c r="X23" s="269" t="s">
        <v>24</v>
      </c>
      <c r="AH23"/>
    </row>
    <row r="24" spans="2:34" s="6" customFormat="1" ht="16.5">
      <c r="B24" s="304"/>
      <c r="C24" s="304"/>
      <c r="D24" s="311"/>
      <c r="E24" s="312"/>
      <c r="F24" s="312"/>
      <c r="G24" s="313"/>
      <c r="H24" s="64" t="s">
        <v>20</v>
      </c>
      <c r="I24" s="314" t="s">
        <v>21</v>
      </c>
      <c r="J24" s="314"/>
      <c r="K24" s="272"/>
      <c r="L24" s="272"/>
      <c r="M24" s="272"/>
      <c r="N24" s="272"/>
      <c r="O24" s="16"/>
      <c r="P24" s="16"/>
      <c r="U24" s="268"/>
      <c r="V24" s="270"/>
      <c r="W24" s="270"/>
      <c r="X24" s="270"/>
      <c r="AB24" s="10"/>
      <c r="AC24" s="10"/>
      <c r="AD24" s="10"/>
      <c r="AE24" s="10"/>
      <c r="AF24" s="10"/>
      <c r="AG24" s="10"/>
      <c r="AH24"/>
    </row>
    <row r="25" spans="2:34" s="6" customFormat="1" ht="16.5">
      <c r="B25" s="271">
        <v>1</v>
      </c>
      <c r="C25" s="271"/>
      <c r="D25" s="305">
        <f>M3*3.281</f>
        <v>88.587000000000003</v>
      </c>
      <c r="E25" s="306"/>
      <c r="F25" s="306"/>
      <c r="G25" s="307"/>
      <c r="H25" s="69">
        <v>2</v>
      </c>
      <c r="I25" s="288">
        <f>X25</f>
        <v>127.80304453639756</v>
      </c>
      <c r="J25" s="293"/>
      <c r="K25" s="283">
        <f>D25+H25*I25</f>
        <v>344.19308907279515</v>
      </c>
      <c r="L25" s="283"/>
      <c r="M25" s="283"/>
      <c r="N25" s="283"/>
      <c r="U25" s="62">
        <v>1</v>
      </c>
      <c r="V25" s="49">
        <v>15</v>
      </c>
      <c r="W25" s="68">
        <f>F40</f>
        <v>102.24243562911805</v>
      </c>
      <c r="X25" s="68">
        <f>V25*W25/12</f>
        <v>127.80304453639756</v>
      </c>
      <c r="AH25"/>
    </row>
    <row r="26" spans="2:34" s="7" customFormat="1" ht="16.5">
      <c r="B26" s="271">
        <v>2</v>
      </c>
      <c r="C26" s="271"/>
      <c r="D26" s="241" t="s">
        <v>43</v>
      </c>
      <c r="E26" s="250"/>
      <c r="F26" s="250"/>
      <c r="G26" s="242"/>
      <c r="H26" s="69"/>
      <c r="I26" s="288"/>
      <c r="J26" s="293"/>
      <c r="K26" s="283"/>
      <c r="L26" s="283"/>
      <c r="M26" s="283"/>
      <c r="N26" s="283"/>
      <c r="U26" s="62">
        <v>2</v>
      </c>
      <c r="V26" s="49" t="s">
        <v>43</v>
      </c>
      <c r="W26" s="68"/>
      <c r="X26" s="68"/>
      <c r="AH26"/>
    </row>
    <row r="27" spans="2:34" s="7" customFormat="1" ht="16.5">
      <c r="B27" s="271">
        <v>3</v>
      </c>
      <c r="C27" s="271"/>
      <c r="D27" s="305">
        <f>M5*3.281</f>
        <v>82.025000000000006</v>
      </c>
      <c r="E27" s="306"/>
      <c r="F27" s="306"/>
      <c r="G27" s="307"/>
      <c r="H27" s="69">
        <v>1</v>
      </c>
      <c r="I27" s="288">
        <f>X27</f>
        <v>187.42308881964766</v>
      </c>
      <c r="J27" s="293"/>
      <c r="K27" s="283">
        <f>D27+H27*I27</f>
        <v>269.44808881964764</v>
      </c>
      <c r="L27" s="283"/>
      <c r="M27" s="283"/>
      <c r="N27" s="283"/>
      <c r="U27" s="62">
        <v>3</v>
      </c>
      <c r="V27" s="49">
        <v>15</v>
      </c>
      <c r="W27" s="46">
        <f>F42</f>
        <v>149.93847105571814</v>
      </c>
      <c r="X27" s="68">
        <f>V27*W27/12</f>
        <v>187.42308881964766</v>
      </c>
      <c r="AH27"/>
    </row>
    <row r="28" spans="2:34" s="7" customFormat="1" ht="16.5">
      <c r="B28" s="308">
        <v>4</v>
      </c>
      <c r="C28" s="308"/>
      <c r="D28" s="305">
        <f>M6*3.281</f>
        <v>111.554</v>
      </c>
      <c r="E28" s="306"/>
      <c r="F28" s="306"/>
      <c r="G28" s="307"/>
      <c r="H28" s="53">
        <v>3</v>
      </c>
      <c r="I28" s="288">
        <f>X28</f>
        <v>187.42308881964766</v>
      </c>
      <c r="J28" s="293"/>
      <c r="K28" s="289">
        <f>D28+H28*I28</f>
        <v>673.82326645894295</v>
      </c>
      <c r="L28" s="289"/>
      <c r="M28" s="289"/>
      <c r="N28" s="289"/>
      <c r="U28" s="49">
        <v>4</v>
      </c>
      <c r="V28" s="49">
        <v>15</v>
      </c>
      <c r="W28" s="54">
        <f>F43</f>
        <v>149.93847105571814</v>
      </c>
      <c r="X28" s="65">
        <f>V28*W28/12</f>
        <v>187.42308881964766</v>
      </c>
      <c r="AH28"/>
    </row>
    <row r="29" spans="2:34" s="7" customFormat="1" ht="16.5">
      <c r="B29" s="271">
        <v>5</v>
      </c>
      <c r="C29" s="271"/>
      <c r="D29" s="305">
        <f>M7*3.281</f>
        <v>32.81</v>
      </c>
      <c r="E29" s="306"/>
      <c r="F29" s="306"/>
      <c r="G29" s="307"/>
      <c r="H29" s="69">
        <v>1</v>
      </c>
      <c r="I29" s="288">
        <f>X29</f>
        <v>899.63082633430929</v>
      </c>
      <c r="J29" s="293"/>
      <c r="K29" s="283">
        <f>D29+H29*I29</f>
        <v>932.44082633430935</v>
      </c>
      <c r="L29" s="283"/>
      <c r="M29" s="283"/>
      <c r="N29" s="283"/>
      <c r="U29" s="62">
        <v>5</v>
      </c>
      <c r="V29" s="49">
        <v>60</v>
      </c>
      <c r="W29" s="46">
        <f>F44</f>
        <v>179.92616526686186</v>
      </c>
      <c r="X29" s="68">
        <f>V29*W29/12</f>
        <v>899.63082633430929</v>
      </c>
      <c r="AH29"/>
    </row>
    <row r="30" spans="2:34" s="6" customFormat="1" ht="16.5">
      <c r="B30" s="271">
        <v>6</v>
      </c>
      <c r="C30" s="271"/>
      <c r="D30" s="241" t="s">
        <v>43</v>
      </c>
      <c r="E30" s="250"/>
      <c r="F30" s="250"/>
      <c r="G30" s="242"/>
      <c r="H30" s="69"/>
      <c r="I30" s="288"/>
      <c r="J30" s="293"/>
      <c r="K30" s="283"/>
      <c r="L30" s="283"/>
      <c r="M30" s="283"/>
      <c r="N30" s="283"/>
      <c r="U30" s="62">
        <v>6</v>
      </c>
      <c r="V30" s="49" t="s">
        <v>43</v>
      </c>
      <c r="W30" s="46"/>
      <c r="X30" s="68"/>
      <c r="AH30"/>
    </row>
    <row r="31" spans="2:34" s="6" customFormat="1" ht="16.5">
      <c r="B31" s="271">
        <v>7</v>
      </c>
      <c r="C31" s="271"/>
      <c r="D31" s="305">
        <f>W4*3.281</f>
        <v>11.483500000000001</v>
      </c>
      <c r="E31" s="306"/>
      <c r="F31" s="306"/>
      <c r="G31" s="307"/>
      <c r="H31" s="69">
        <v>1</v>
      </c>
      <c r="I31" s="288">
        <f>X31</f>
        <v>860.97289393119536</v>
      </c>
      <c r="J31" s="293"/>
      <c r="K31" s="283">
        <f>D31+H31*I31</f>
        <v>872.45639393119541</v>
      </c>
      <c r="L31" s="283"/>
      <c r="M31" s="283"/>
      <c r="N31" s="283"/>
      <c r="U31" s="62">
        <v>7</v>
      </c>
      <c r="V31" s="49">
        <v>60</v>
      </c>
      <c r="W31" s="46">
        <f>F46</f>
        <v>172.19457878623908</v>
      </c>
      <c r="X31" s="68">
        <f>V31*W31/12</f>
        <v>860.97289393119536</v>
      </c>
      <c r="AH31"/>
    </row>
    <row r="32" spans="2:34" s="6" customFormat="1" ht="16.5">
      <c r="B32" s="271">
        <v>8</v>
      </c>
      <c r="C32" s="271"/>
      <c r="D32" s="241" t="s">
        <v>43</v>
      </c>
      <c r="E32" s="250"/>
      <c r="F32" s="250"/>
      <c r="G32" s="242"/>
      <c r="H32" s="69"/>
      <c r="I32" s="288"/>
      <c r="J32" s="293"/>
      <c r="K32" s="283"/>
      <c r="L32" s="283"/>
      <c r="M32" s="283"/>
      <c r="N32" s="283"/>
      <c r="U32" s="62">
        <v>8</v>
      </c>
      <c r="V32" s="49" t="s">
        <v>43</v>
      </c>
      <c r="W32" s="46"/>
      <c r="X32" s="68"/>
      <c r="AH32"/>
    </row>
    <row r="33" spans="2:40" s="6" customFormat="1" ht="15.95" customHeight="1">
      <c r="B33" s="271">
        <v>9</v>
      </c>
      <c r="C33" s="271"/>
      <c r="D33" s="241" t="s">
        <v>43</v>
      </c>
      <c r="E33" s="250"/>
      <c r="F33" s="250"/>
      <c r="G33" s="242"/>
      <c r="H33" s="69"/>
      <c r="I33" s="288"/>
      <c r="J33" s="293"/>
      <c r="K33" s="283"/>
      <c r="L33" s="283"/>
      <c r="M33" s="283"/>
      <c r="N33" s="283"/>
      <c r="U33" s="62">
        <v>9</v>
      </c>
      <c r="V33" s="49" t="s">
        <v>43</v>
      </c>
      <c r="W33" s="46"/>
      <c r="X33" s="68"/>
      <c r="AH33"/>
    </row>
    <row r="34" spans="2:40" s="6" customFormat="1" ht="15.95" customHeight="1">
      <c r="B34" s="271">
        <v>10</v>
      </c>
      <c r="C34" s="271"/>
      <c r="D34" s="305">
        <f>W7*3.281</f>
        <v>32.81</v>
      </c>
      <c r="E34" s="306"/>
      <c r="F34" s="306"/>
      <c r="G34" s="307"/>
      <c r="H34" s="69">
        <v>0</v>
      </c>
      <c r="I34" s="288">
        <f>X34</f>
        <v>161.39252064416777</v>
      </c>
      <c r="J34" s="293"/>
      <c r="K34" s="283">
        <f>D34+H34*I34</f>
        <v>32.81</v>
      </c>
      <c r="L34" s="283"/>
      <c r="M34" s="283"/>
      <c r="N34" s="283"/>
      <c r="U34" s="62">
        <v>10</v>
      </c>
      <c r="V34" s="49">
        <v>15</v>
      </c>
      <c r="W34" s="46">
        <f>F49</f>
        <v>129.11401651533421</v>
      </c>
      <c r="X34" s="68">
        <f>V34*W34/12</f>
        <v>161.39252064416777</v>
      </c>
      <c r="AH34"/>
      <c r="AI34"/>
      <c r="AJ34"/>
      <c r="AK34"/>
      <c r="AL34"/>
      <c r="AM34"/>
      <c r="AN34"/>
    </row>
    <row r="35" spans="2:40" ht="15.95" customHeight="1"/>
    <row r="36" spans="2:40" ht="15.95" customHeight="1">
      <c r="AB36" s="2"/>
      <c r="AC36" s="2"/>
      <c r="AD36" s="2"/>
      <c r="AE36" s="2"/>
      <c r="AF36" s="2"/>
      <c r="AG36" s="2"/>
      <c r="AH36" s="2"/>
    </row>
    <row r="37" spans="2:40" ht="15.95" customHeight="1">
      <c r="B37" s="26" t="s">
        <v>25</v>
      </c>
      <c r="C37" s="22"/>
      <c r="D37" s="22"/>
      <c r="E37" s="22"/>
      <c r="F37" s="22"/>
      <c r="G37" s="22"/>
      <c r="H37" s="22"/>
      <c r="I37" s="22"/>
      <c r="J37" s="22"/>
      <c r="K37" s="22"/>
      <c r="L37" s="22"/>
      <c r="M37" s="22"/>
      <c r="N37" s="22"/>
      <c r="O37" s="22"/>
      <c r="P37" s="22"/>
      <c r="Q37" s="22"/>
      <c r="R37" s="22"/>
      <c r="S37" s="22"/>
      <c r="X37" s="11"/>
      <c r="Y37" s="11"/>
      <c r="AB37" s="2"/>
      <c r="AC37" s="2"/>
      <c r="AD37" s="2"/>
      <c r="AE37" s="2"/>
      <c r="AF37" s="2"/>
      <c r="AG37" s="2"/>
      <c r="AH37" s="2"/>
    </row>
    <row r="38" spans="2:40" ht="15.95" customHeight="1">
      <c r="B38" s="294" t="s">
        <v>7</v>
      </c>
      <c r="C38" s="295"/>
      <c r="D38" s="298" t="s">
        <v>26</v>
      </c>
      <c r="E38" s="299"/>
      <c r="F38" s="298" t="s">
        <v>27</v>
      </c>
      <c r="G38" s="299"/>
      <c r="H38" s="302" t="s">
        <v>28</v>
      </c>
      <c r="I38" s="302"/>
      <c r="J38" s="304" t="s">
        <v>29</v>
      </c>
      <c r="K38" s="304"/>
      <c r="L38" s="271" t="s">
        <v>19</v>
      </c>
      <c r="M38" s="271"/>
      <c r="N38" s="271"/>
      <c r="O38" s="271"/>
      <c r="P38" s="271" t="s">
        <v>30</v>
      </c>
      <c r="Q38" s="271"/>
      <c r="R38" s="271"/>
      <c r="S38" s="34"/>
      <c r="T38" s="11"/>
      <c r="X38" s="12"/>
      <c r="Y38" s="12"/>
      <c r="AB38" s="2"/>
      <c r="AC38" s="2"/>
      <c r="AD38" s="2"/>
      <c r="AE38" s="2"/>
      <c r="AF38" s="2"/>
      <c r="AG38" s="2"/>
      <c r="AH38" s="2"/>
    </row>
    <row r="39" spans="2:40" ht="15.95" customHeight="1">
      <c r="B39" s="296"/>
      <c r="C39" s="297"/>
      <c r="D39" s="300"/>
      <c r="E39" s="301"/>
      <c r="F39" s="300"/>
      <c r="G39" s="301"/>
      <c r="H39" s="303"/>
      <c r="I39" s="303"/>
      <c r="J39" s="304"/>
      <c r="K39" s="304"/>
      <c r="L39" s="272"/>
      <c r="M39" s="272"/>
      <c r="N39" s="272"/>
      <c r="O39" s="272"/>
      <c r="P39" s="271"/>
      <c r="Q39" s="271"/>
      <c r="R39" s="271"/>
      <c r="S39" s="34"/>
      <c r="T39" s="11"/>
      <c r="X39" s="12"/>
      <c r="Y39" s="12"/>
      <c r="AB39" s="2"/>
      <c r="AC39" s="2"/>
      <c r="AD39" s="2"/>
      <c r="AE39" s="2"/>
      <c r="AF39" s="2"/>
      <c r="AG39" s="2"/>
      <c r="AH39" s="2"/>
    </row>
    <row r="40" spans="2:40" ht="15.95" customHeight="1">
      <c r="B40" s="292">
        <v>1</v>
      </c>
      <c r="C40" s="292"/>
      <c r="D40" s="282">
        <f>1.3*(U11*V11)^0.625/(U11+V11)^0.25</f>
        <v>102.24243562911805</v>
      </c>
      <c r="E40" s="282"/>
      <c r="F40" s="282">
        <f>D40</f>
        <v>102.24243562911805</v>
      </c>
      <c r="G40" s="282"/>
      <c r="H40" s="279">
        <f>0.7854*F40^2/144</f>
        <v>57.015216571570932</v>
      </c>
      <c r="I40" s="279"/>
      <c r="J40" s="279">
        <f>H11/H40</f>
        <v>3025.8220782535436</v>
      </c>
      <c r="K40" s="279"/>
      <c r="L40" s="283">
        <f>K25</f>
        <v>344.19308907279515</v>
      </c>
      <c r="M40" s="283"/>
      <c r="N40" s="283"/>
      <c r="O40" s="283"/>
      <c r="P40" s="276">
        <f>0.03*0.9*(K25/F40^1.22)*(J40/1000)^1.82</f>
        <v>0.2463490135058761</v>
      </c>
      <c r="Q40" s="277"/>
      <c r="R40" s="277"/>
      <c r="S40" s="35"/>
      <c r="T40" s="11"/>
      <c r="X40" s="278"/>
      <c r="Y40" s="278"/>
      <c r="AA40" s="13">
        <v>1750</v>
      </c>
      <c r="AB40" s="2"/>
      <c r="AC40" s="2"/>
      <c r="AD40" s="2"/>
      <c r="AE40" s="2"/>
      <c r="AF40" s="2"/>
      <c r="AG40" s="2"/>
      <c r="AH40" s="2"/>
    </row>
    <row r="41" spans="2:40" ht="15.95" customHeight="1">
      <c r="B41" s="286">
        <v>2</v>
      </c>
      <c r="C41" s="286"/>
      <c r="D41" s="282" t="s">
        <v>43</v>
      </c>
      <c r="E41" s="282"/>
      <c r="F41" s="282"/>
      <c r="G41" s="282"/>
      <c r="H41" s="279"/>
      <c r="I41" s="279"/>
      <c r="J41" s="279"/>
      <c r="K41" s="279"/>
      <c r="L41" s="283"/>
      <c r="M41" s="283"/>
      <c r="N41" s="283"/>
      <c r="O41" s="283"/>
      <c r="P41" s="276"/>
      <c r="Q41" s="277"/>
      <c r="R41" s="277"/>
      <c r="S41" s="35"/>
      <c r="T41" s="11"/>
      <c r="W41" s="13"/>
      <c r="X41" s="278"/>
      <c r="Y41" s="278"/>
      <c r="AA41" s="13">
        <v>2400</v>
      </c>
      <c r="AB41" s="2"/>
      <c r="AC41" s="2"/>
      <c r="AD41" s="2"/>
      <c r="AE41" s="2"/>
      <c r="AF41" s="2"/>
      <c r="AG41" s="2"/>
      <c r="AH41" s="2"/>
    </row>
    <row r="42" spans="2:40" s="13" customFormat="1" ht="15.95" customHeight="1">
      <c r="B42" s="286">
        <v>3</v>
      </c>
      <c r="C42" s="286"/>
      <c r="D42" s="282">
        <f>1.3*(U13*V13)^0.625/(U13+V13)^0.25</f>
        <v>149.93847105571814</v>
      </c>
      <c r="E42" s="282"/>
      <c r="F42" s="282">
        <f t="shared" ref="F42:F44" si="4">D42</f>
        <v>149.93847105571814</v>
      </c>
      <c r="G42" s="282"/>
      <c r="H42" s="279">
        <f>0.7854*F42^2/144</f>
        <v>122.61809391336288</v>
      </c>
      <c r="I42" s="279"/>
      <c r="J42" s="279">
        <f>H13/H42</f>
        <v>2813.9013016729396</v>
      </c>
      <c r="K42" s="279"/>
      <c r="L42" s="283">
        <f>K27</f>
        <v>269.44808881964764</v>
      </c>
      <c r="M42" s="283"/>
      <c r="N42" s="283"/>
      <c r="O42" s="283"/>
      <c r="P42" s="276">
        <f>0.03*0.9*(K27/D42^1.22)*(J42/1000)^1.82</f>
        <v>0.1059173343998565</v>
      </c>
      <c r="Q42" s="277"/>
      <c r="R42" s="277"/>
      <c r="S42" s="35"/>
      <c r="T42" s="19"/>
      <c r="X42" s="278"/>
      <c r="Y42" s="278"/>
      <c r="AA42" s="13">
        <v>2400</v>
      </c>
      <c r="AB42" s="2"/>
      <c r="AC42" s="2"/>
      <c r="AD42" s="2"/>
      <c r="AE42" s="2"/>
      <c r="AF42" s="2"/>
      <c r="AG42" s="2"/>
      <c r="AH42" s="18"/>
    </row>
    <row r="43" spans="2:40" s="13" customFormat="1" ht="15.95" customHeight="1">
      <c r="B43" s="286">
        <v>4</v>
      </c>
      <c r="C43" s="286"/>
      <c r="D43" s="287">
        <f>1.3*(U14*V14)^0.625/(U14+V14)^0.25</f>
        <v>149.93847105571814</v>
      </c>
      <c r="E43" s="287"/>
      <c r="F43" s="282">
        <f t="shared" si="4"/>
        <v>149.93847105571814</v>
      </c>
      <c r="G43" s="282"/>
      <c r="H43" s="288">
        <f>0.7854*F43^2/144</f>
        <v>122.61809391336288</v>
      </c>
      <c r="I43" s="288"/>
      <c r="J43" s="288">
        <f>H14/H43</f>
        <v>2712.0448748933982</v>
      </c>
      <c r="K43" s="288"/>
      <c r="L43" s="289">
        <f>K28</f>
        <v>673.82326645894295</v>
      </c>
      <c r="M43" s="289"/>
      <c r="N43" s="289"/>
      <c r="O43" s="289"/>
      <c r="P43" s="290">
        <f>0.03*0.9*(K28/D43^1.22)*(J43/1000)^1.82</f>
        <v>0.24768295333565135</v>
      </c>
      <c r="Q43" s="291"/>
      <c r="R43" s="291"/>
      <c r="S43" s="35"/>
      <c r="T43" s="19"/>
      <c r="X43" s="278"/>
      <c r="Y43" s="278"/>
      <c r="AA43" s="13">
        <v>2400</v>
      </c>
      <c r="AB43" s="2"/>
      <c r="AC43" s="2"/>
      <c r="AD43" s="2"/>
      <c r="AE43" s="2"/>
      <c r="AF43" s="2"/>
      <c r="AG43" s="2"/>
      <c r="AH43" s="18"/>
    </row>
    <row r="44" spans="2:40" s="13" customFormat="1" ht="15.95" customHeight="1">
      <c r="B44" s="286">
        <v>5</v>
      </c>
      <c r="C44" s="286"/>
      <c r="D44" s="282">
        <f>1.3*(U15*V15)^0.625/(U15+V15)^0.25</f>
        <v>179.92616526686186</v>
      </c>
      <c r="E44" s="282"/>
      <c r="F44" s="282">
        <f t="shared" si="4"/>
        <v>179.92616526686186</v>
      </c>
      <c r="G44" s="282"/>
      <c r="H44" s="279">
        <f>0.7854*F44^2/144</f>
        <v>176.57005523524273</v>
      </c>
      <c r="I44" s="279"/>
      <c r="J44" s="279">
        <f>H15/H44</f>
        <v>1954.0981261617617</v>
      </c>
      <c r="K44" s="279"/>
      <c r="L44" s="283">
        <f>K29</f>
        <v>932.44082633430935</v>
      </c>
      <c r="M44" s="283"/>
      <c r="N44" s="283"/>
      <c r="O44" s="283"/>
      <c r="P44" s="276">
        <f>0.03*0.9*(K29/D44^1.22)*(J44/1000)^1.82</f>
        <v>0.15110970568235252</v>
      </c>
      <c r="Q44" s="277"/>
      <c r="R44" s="277"/>
      <c r="S44" s="35"/>
      <c r="T44" s="19"/>
      <c r="X44" s="278"/>
      <c r="Y44" s="278"/>
      <c r="AA44" s="13">
        <v>3275</v>
      </c>
      <c r="AB44" s="2"/>
      <c r="AC44" s="2"/>
      <c r="AD44" s="2"/>
      <c r="AE44" s="2"/>
      <c r="AF44" s="2"/>
      <c r="AG44" s="2"/>
      <c r="AH44" s="18"/>
    </row>
    <row r="45" spans="2:40" ht="15.95" customHeight="1">
      <c r="B45" s="284">
        <v>6</v>
      </c>
      <c r="C45" s="285"/>
      <c r="D45" s="282" t="s">
        <v>43</v>
      </c>
      <c r="E45" s="282"/>
      <c r="F45" s="282"/>
      <c r="G45" s="282"/>
      <c r="H45" s="279"/>
      <c r="I45" s="279"/>
      <c r="J45" s="279"/>
      <c r="K45" s="279"/>
      <c r="L45" s="283"/>
      <c r="M45" s="283"/>
      <c r="N45" s="283"/>
      <c r="O45" s="283"/>
      <c r="P45" s="276"/>
      <c r="Q45" s="277"/>
      <c r="R45" s="277"/>
      <c r="S45" s="35"/>
      <c r="T45" s="11"/>
      <c r="X45" s="278"/>
      <c r="Y45" s="278"/>
      <c r="AA45" s="13">
        <v>2400</v>
      </c>
      <c r="AB45" s="2"/>
      <c r="AC45" s="2"/>
      <c r="AD45" s="2"/>
      <c r="AE45" s="2"/>
      <c r="AF45" s="2"/>
      <c r="AG45" s="2"/>
      <c r="AH45" s="2"/>
    </row>
    <row r="46" spans="2:40" ht="15.95" customHeight="1">
      <c r="B46" s="284">
        <v>7</v>
      </c>
      <c r="C46" s="285"/>
      <c r="D46" s="282">
        <f>1.3*(U17*V17)^0.625/(U17+V17)^0.25</f>
        <v>172.19457878623908</v>
      </c>
      <c r="E46" s="282"/>
      <c r="F46" s="282">
        <f>D46</f>
        <v>172.19457878623908</v>
      </c>
      <c r="G46" s="282"/>
      <c r="H46" s="279">
        <f>0.7854*F46^2/144</f>
        <v>161.7213483710488</v>
      </c>
      <c r="I46" s="279"/>
      <c r="J46" s="279">
        <f>H17/H46</f>
        <v>1745.1249478195468</v>
      </c>
      <c r="K46" s="279"/>
      <c r="L46" s="283">
        <f>K31</f>
        <v>872.45639393119541</v>
      </c>
      <c r="M46" s="283"/>
      <c r="N46" s="283"/>
      <c r="O46" s="283"/>
      <c r="P46" s="276">
        <f>0.03*0.9*(K31/D46^1.22)*(J46/1000)^1.82</f>
        <v>0.12141938100601406</v>
      </c>
      <c r="Q46" s="277"/>
      <c r="R46" s="277"/>
      <c r="S46" s="35"/>
      <c r="T46" s="11"/>
      <c r="X46" s="278"/>
      <c r="Y46" s="278"/>
      <c r="AA46" s="13">
        <v>4375</v>
      </c>
      <c r="AB46" s="2"/>
      <c r="AC46" s="2"/>
      <c r="AD46" s="2"/>
      <c r="AE46" s="2"/>
      <c r="AF46" s="2"/>
      <c r="AG46" s="2"/>
      <c r="AH46" s="2"/>
    </row>
    <row r="47" spans="2:40" ht="15.95" customHeight="1">
      <c r="B47" s="284">
        <v>8</v>
      </c>
      <c r="C47" s="285"/>
      <c r="D47" s="282" t="s">
        <v>43</v>
      </c>
      <c r="E47" s="282"/>
      <c r="F47" s="282"/>
      <c r="G47" s="282"/>
      <c r="H47" s="279"/>
      <c r="I47" s="279"/>
      <c r="J47" s="279"/>
      <c r="K47" s="279"/>
      <c r="L47" s="283"/>
      <c r="M47" s="283"/>
      <c r="N47" s="283"/>
      <c r="O47" s="283"/>
      <c r="P47" s="276"/>
      <c r="Q47" s="277"/>
      <c r="R47" s="277"/>
      <c r="S47" s="35"/>
      <c r="T47" s="11"/>
      <c r="X47" s="278"/>
      <c r="Y47" s="278"/>
      <c r="AA47" s="13">
        <v>2400</v>
      </c>
      <c r="AB47" s="2"/>
      <c r="AC47" s="2"/>
      <c r="AD47" s="2"/>
      <c r="AE47" s="2"/>
      <c r="AF47" s="2"/>
      <c r="AG47" s="2"/>
      <c r="AH47" s="2"/>
    </row>
    <row r="48" spans="2:40" ht="15.95" customHeight="1">
      <c r="B48" s="284">
        <v>9</v>
      </c>
      <c r="C48" s="285"/>
      <c r="D48" s="282" t="s">
        <v>43</v>
      </c>
      <c r="E48" s="282"/>
      <c r="F48" s="282"/>
      <c r="G48" s="282"/>
      <c r="H48" s="279"/>
      <c r="I48" s="279"/>
      <c r="J48" s="279"/>
      <c r="K48" s="279"/>
      <c r="L48" s="283"/>
      <c r="M48" s="283"/>
      <c r="N48" s="283"/>
      <c r="O48" s="283"/>
      <c r="P48" s="276"/>
      <c r="Q48" s="277"/>
      <c r="R48" s="277"/>
      <c r="S48" s="35"/>
      <c r="T48" s="11"/>
      <c r="X48" s="278"/>
      <c r="Y48" s="278"/>
      <c r="AA48" s="13">
        <v>2400</v>
      </c>
      <c r="AB48" s="2"/>
      <c r="AC48" s="2"/>
      <c r="AD48" s="2"/>
      <c r="AE48" s="2"/>
      <c r="AF48" s="2"/>
      <c r="AG48" s="2"/>
      <c r="AH48" s="2"/>
    </row>
    <row r="49" spans="2:31">
      <c r="B49" s="280">
        <v>10</v>
      </c>
      <c r="C49" s="281"/>
      <c r="D49" s="282">
        <f>1.3*(U20*V20)^0.625/(U20+V20)^0.25</f>
        <v>129.11401651533421</v>
      </c>
      <c r="E49" s="282"/>
      <c r="F49" s="282">
        <f>D49</f>
        <v>129.11401651533421</v>
      </c>
      <c r="G49" s="282"/>
      <c r="H49" s="279">
        <f>0.7854*F49^2/144</f>
        <v>90.923299592854562</v>
      </c>
      <c r="I49" s="279"/>
      <c r="J49" s="279">
        <f>H20/H49</f>
        <v>3103.9784180853967</v>
      </c>
      <c r="K49" s="279"/>
      <c r="L49" s="283">
        <f>K34</f>
        <v>32.81</v>
      </c>
      <c r="M49" s="283"/>
      <c r="N49" s="283"/>
      <c r="O49" s="283"/>
      <c r="P49" s="276">
        <f>0.03*0.9*(K34/D49^1.22)*(J49/1000)^1.82</f>
        <v>1.8504377431438668E-2</v>
      </c>
      <c r="Q49" s="277"/>
      <c r="R49" s="277"/>
      <c r="S49" s="35"/>
      <c r="T49" s="11"/>
      <c r="X49" s="278"/>
      <c r="Y49" s="278"/>
      <c r="AA49" s="13">
        <v>1750</v>
      </c>
    </row>
    <row r="50" spans="2:31">
      <c r="B50" s="241"/>
      <c r="C50" s="242"/>
      <c r="D50" s="63"/>
      <c r="E50" s="63"/>
      <c r="F50" s="63"/>
      <c r="G50" s="63"/>
      <c r="H50" s="241"/>
      <c r="I50" s="242"/>
      <c r="J50" s="257" t="s">
        <v>31</v>
      </c>
      <c r="K50" s="258"/>
      <c r="L50" s="258"/>
      <c r="M50" s="258"/>
      <c r="N50" s="258"/>
      <c r="O50" s="259"/>
      <c r="P50" s="276">
        <f>SUM(P40:P49)</f>
        <v>0.89098276536118903</v>
      </c>
      <c r="Q50" s="277"/>
      <c r="R50" s="277"/>
      <c r="S50" s="37"/>
      <c r="T50" s="11"/>
      <c r="X50" s="274"/>
      <c r="Y50" s="274"/>
    </row>
    <row r="51" spans="2:31">
      <c r="T51" s="14"/>
      <c r="U51" s="66"/>
      <c r="V51" s="66"/>
    </row>
    <row r="52" spans="2:31">
      <c r="B52" s="222" t="s">
        <v>32</v>
      </c>
      <c r="C52" s="223"/>
      <c r="D52" s="223"/>
      <c r="E52" s="223"/>
      <c r="F52" s="223"/>
      <c r="G52" s="223"/>
      <c r="H52" s="223"/>
      <c r="I52" s="223"/>
      <c r="J52" s="223"/>
      <c r="K52" s="224"/>
      <c r="L52" s="43"/>
      <c r="M52" s="43"/>
      <c r="N52" s="43"/>
      <c r="O52" s="43"/>
      <c r="P52" s="43"/>
      <c r="Q52" s="275">
        <f>P50</f>
        <v>0.89098276536118903</v>
      </c>
      <c r="R52" s="235"/>
      <c r="S52" s="235"/>
      <c r="T52" s="235" t="s">
        <v>33</v>
      </c>
      <c r="U52" s="235"/>
      <c r="V52" s="22"/>
      <c r="W52" s="22"/>
      <c r="X52" s="22"/>
      <c r="Y52" s="22"/>
      <c r="Z52" s="22"/>
      <c r="AA52" s="22"/>
      <c r="AB52" s="22"/>
      <c r="AC52" s="22"/>
      <c r="AD52" s="22"/>
      <c r="AE52" s="22"/>
    </row>
    <row r="53" spans="2:31">
      <c r="B53" s="260" t="s">
        <v>51</v>
      </c>
      <c r="C53" s="261"/>
      <c r="D53" s="261"/>
      <c r="E53" s="261"/>
      <c r="F53" s="261"/>
      <c r="G53" s="261"/>
      <c r="H53" s="261"/>
      <c r="I53" s="261"/>
      <c r="J53" s="261"/>
      <c r="K53" s="262"/>
      <c r="L53" s="57">
        <v>25</v>
      </c>
      <c r="M53" s="56" t="s">
        <v>58</v>
      </c>
      <c r="N53" s="43"/>
      <c r="O53" s="43"/>
      <c r="P53" s="43"/>
      <c r="Q53" s="263">
        <f>L53/25.4</f>
        <v>0.98425196850393704</v>
      </c>
      <c r="R53" s="263"/>
      <c r="S53" s="263"/>
      <c r="T53" s="235" t="s">
        <v>33</v>
      </c>
      <c r="U53" s="235"/>
      <c r="V53" s="22"/>
      <c r="W53" s="22"/>
      <c r="X53" s="22"/>
      <c r="Y53" s="22"/>
      <c r="Z53" s="22"/>
      <c r="AA53" s="22"/>
      <c r="AB53" s="22"/>
      <c r="AC53" s="22"/>
      <c r="AD53" s="22"/>
      <c r="AE53" s="22"/>
    </row>
    <row r="54" spans="2:31">
      <c r="B54" s="222" t="s">
        <v>63</v>
      </c>
      <c r="C54" s="223"/>
      <c r="D54" s="223"/>
      <c r="E54" s="223"/>
      <c r="F54" s="223"/>
      <c r="G54" s="223"/>
      <c r="H54" s="223"/>
      <c r="I54" s="223"/>
      <c r="J54" s="223"/>
      <c r="K54" s="224"/>
      <c r="L54" s="43">
        <v>5</v>
      </c>
      <c r="M54" s="43" t="s">
        <v>58</v>
      </c>
      <c r="N54" s="43"/>
      <c r="O54" s="43"/>
      <c r="P54" s="43"/>
      <c r="Q54" s="273">
        <f>L54/25.4</f>
        <v>0.19685039370078741</v>
      </c>
      <c r="R54" s="273"/>
      <c r="S54" s="273"/>
      <c r="T54" s="235" t="s">
        <v>33</v>
      </c>
      <c r="U54" s="235"/>
      <c r="V54" s="22"/>
      <c r="W54" s="22"/>
      <c r="X54" s="22"/>
      <c r="Y54" s="22"/>
      <c r="Z54" s="22"/>
      <c r="AA54" s="22"/>
      <c r="AB54" s="22"/>
      <c r="AC54" s="22"/>
      <c r="AD54" s="22"/>
      <c r="AE54" s="22"/>
    </row>
    <row r="55" spans="2:31">
      <c r="B55" s="222" t="s">
        <v>64</v>
      </c>
      <c r="C55" s="223"/>
      <c r="D55" s="223"/>
      <c r="E55" s="223"/>
      <c r="F55" s="223"/>
      <c r="G55" s="223"/>
      <c r="H55" s="223"/>
      <c r="I55" s="223"/>
      <c r="J55" s="223"/>
      <c r="K55" s="224"/>
      <c r="L55" s="324">
        <v>2160</v>
      </c>
      <c r="M55" s="324"/>
      <c r="N55" s="43" t="s">
        <v>48</v>
      </c>
      <c r="O55" s="43"/>
      <c r="P55" s="43"/>
      <c r="Q55" s="273">
        <f>L55/9.81/25.4</f>
        <v>8.6686411904933909</v>
      </c>
      <c r="R55" s="273"/>
      <c r="S55" s="273"/>
      <c r="T55" s="235" t="s">
        <v>33</v>
      </c>
      <c r="U55" s="235"/>
      <c r="V55" s="22"/>
      <c r="W55" s="22"/>
      <c r="X55" s="22"/>
      <c r="Y55" s="22"/>
      <c r="Z55" s="22"/>
      <c r="AA55" s="22"/>
      <c r="AB55" s="22"/>
      <c r="AC55" s="22"/>
      <c r="AD55" s="22"/>
      <c r="AE55" s="22"/>
    </row>
    <row r="56" spans="2:31">
      <c r="B56" s="260" t="s">
        <v>56</v>
      </c>
      <c r="C56" s="261"/>
      <c r="D56" s="261"/>
      <c r="E56" s="261"/>
      <c r="F56" s="261"/>
      <c r="G56" s="261"/>
      <c r="H56" s="261"/>
      <c r="I56" s="261"/>
      <c r="J56" s="261"/>
      <c r="K56" s="262"/>
      <c r="L56" s="58">
        <v>1</v>
      </c>
      <c r="M56" s="43" t="s">
        <v>58</v>
      </c>
      <c r="N56" s="43"/>
      <c r="O56" s="43">
        <v>2</v>
      </c>
      <c r="P56" s="43" t="s">
        <v>57</v>
      </c>
      <c r="Q56" s="263">
        <f>O56*L56/25.4</f>
        <v>7.874015748031496E-2</v>
      </c>
      <c r="R56" s="263"/>
      <c r="S56" s="263"/>
      <c r="T56" s="235" t="s">
        <v>33</v>
      </c>
      <c r="U56" s="235"/>
      <c r="V56" s="22"/>
      <c r="W56" s="22"/>
      <c r="X56" s="22"/>
      <c r="Y56" s="22"/>
      <c r="Z56" s="22"/>
      <c r="AA56" s="22"/>
      <c r="AB56" s="22"/>
      <c r="AC56" s="22"/>
      <c r="AD56" s="22"/>
      <c r="AE56" s="22"/>
    </row>
    <row r="57" spans="2:31">
      <c r="B57" s="260" t="s">
        <v>52</v>
      </c>
      <c r="C57" s="261"/>
      <c r="D57" s="261"/>
      <c r="E57" s="261"/>
      <c r="F57" s="261"/>
      <c r="G57" s="261"/>
      <c r="H57" s="261"/>
      <c r="I57" s="261"/>
      <c r="J57" s="261"/>
      <c r="K57" s="262"/>
      <c r="L57" s="58">
        <v>2</v>
      </c>
      <c r="M57" s="43" t="s">
        <v>58</v>
      </c>
      <c r="N57" s="43"/>
      <c r="O57" s="43">
        <v>2</v>
      </c>
      <c r="P57" s="43" t="s">
        <v>57</v>
      </c>
      <c r="Q57" s="263">
        <f>O57*L57/25.4</f>
        <v>0.15748031496062992</v>
      </c>
      <c r="R57" s="263"/>
      <c r="S57" s="263"/>
      <c r="T57" s="235" t="s">
        <v>33</v>
      </c>
      <c r="U57" s="235"/>
      <c r="V57" s="22"/>
      <c r="W57" s="22"/>
      <c r="X57" s="22"/>
      <c r="Y57" s="22"/>
      <c r="Z57" s="22"/>
      <c r="AA57" s="22"/>
      <c r="AB57" s="22"/>
      <c r="AC57" s="22"/>
      <c r="AD57" s="22"/>
      <c r="AE57" s="22"/>
    </row>
    <row r="58" spans="2:31">
      <c r="B58" s="222" t="s">
        <v>49</v>
      </c>
      <c r="C58" s="223"/>
      <c r="D58" s="223"/>
      <c r="E58" s="223"/>
      <c r="F58" s="223"/>
      <c r="G58" s="223"/>
      <c r="H58" s="223"/>
      <c r="I58" s="223"/>
      <c r="J58" s="223"/>
      <c r="K58" s="224"/>
      <c r="L58" s="43"/>
      <c r="M58" s="43"/>
      <c r="N58" s="43"/>
      <c r="O58" s="43"/>
      <c r="P58" s="43"/>
      <c r="Q58" s="264">
        <f>'Stack D&amp;L'!N53</f>
        <v>0.67740629778513062</v>
      </c>
      <c r="R58" s="265"/>
      <c r="S58" s="266"/>
      <c r="T58" s="235" t="s">
        <v>33</v>
      </c>
      <c r="U58" s="235"/>
      <c r="V58" s="22"/>
      <c r="W58" s="22"/>
      <c r="X58" s="22"/>
      <c r="Y58" s="22"/>
      <c r="Z58" s="22"/>
      <c r="AA58" s="22"/>
      <c r="AB58" s="22"/>
      <c r="AC58" s="22"/>
      <c r="AD58" s="22"/>
      <c r="AE58" s="22"/>
    </row>
    <row r="59" spans="2:31">
      <c r="B59" s="222" t="s">
        <v>43</v>
      </c>
      <c r="C59" s="223"/>
      <c r="D59" s="223"/>
      <c r="E59" s="223"/>
      <c r="F59" s="223"/>
      <c r="G59" s="223"/>
      <c r="H59" s="223"/>
      <c r="I59" s="223"/>
      <c r="J59" s="223"/>
      <c r="K59" s="224"/>
      <c r="L59" s="43"/>
      <c r="M59" s="43"/>
      <c r="N59" s="43"/>
      <c r="O59" s="43"/>
      <c r="P59" s="43"/>
      <c r="Q59" s="232"/>
      <c r="R59" s="233"/>
      <c r="S59" s="234"/>
      <c r="T59" s="235"/>
      <c r="U59" s="235"/>
      <c r="V59" s="22"/>
      <c r="W59" s="22"/>
      <c r="X59" s="22"/>
      <c r="Y59" s="22"/>
      <c r="Z59" s="22"/>
      <c r="AA59" s="22"/>
      <c r="AB59" s="22"/>
      <c r="AC59" s="22"/>
      <c r="AD59" s="22"/>
      <c r="AE59" s="22"/>
    </row>
    <row r="60" spans="2:31" s="6" customFormat="1" ht="16.5">
      <c r="B60" s="222" t="s">
        <v>34</v>
      </c>
      <c r="C60" s="223"/>
      <c r="D60" s="223"/>
      <c r="E60" s="223"/>
      <c r="F60" s="223"/>
      <c r="G60" s="223"/>
      <c r="H60" s="223"/>
      <c r="I60" s="223"/>
      <c r="J60" s="223"/>
      <c r="K60" s="224"/>
      <c r="L60" s="44"/>
      <c r="M60" s="44"/>
      <c r="N60" s="44"/>
      <c r="O60" s="67"/>
      <c r="P60" s="67"/>
      <c r="Q60" s="225">
        <f>SUM(Q52:S59)</f>
        <v>11.654353088285379</v>
      </c>
      <c r="R60" s="226"/>
      <c r="S60" s="227"/>
      <c r="T60" s="230" t="s">
        <v>33</v>
      </c>
      <c r="U60" s="231"/>
      <c r="V60" s="38"/>
      <c r="W60" s="47"/>
      <c r="X60" s="38"/>
      <c r="Y60" s="38"/>
      <c r="Z60" s="38"/>
      <c r="AA60" s="38"/>
      <c r="AB60" s="38"/>
      <c r="AC60" s="38"/>
      <c r="AD60" s="38"/>
      <c r="AE60" s="38"/>
    </row>
    <row r="61" spans="2:31" s="6" customFormat="1" ht="16.5">
      <c r="B61" s="222" t="s">
        <v>61</v>
      </c>
      <c r="C61" s="223"/>
      <c r="D61" s="223"/>
      <c r="E61" s="223"/>
      <c r="F61" s="223"/>
      <c r="G61" s="223"/>
      <c r="H61" s="223"/>
      <c r="I61" s="223"/>
      <c r="J61" s="223"/>
      <c r="K61" s="224"/>
      <c r="L61" s="44"/>
      <c r="M61" s="44"/>
      <c r="N61" s="44"/>
      <c r="O61" s="67"/>
      <c r="P61" s="67"/>
      <c r="Q61" s="219">
        <v>0.32</v>
      </c>
      <c r="R61" s="220"/>
      <c r="S61" s="221"/>
      <c r="T61" s="228" t="s">
        <v>0</v>
      </c>
      <c r="U61" s="229"/>
      <c r="V61" s="38"/>
      <c r="W61" s="47"/>
      <c r="X61" s="38"/>
      <c r="Y61" s="38"/>
      <c r="Z61" s="38"/>
      <c r="AA61" s="38"/>
      <c r="AB61" s="38"/>
      <c r="AC61" s="38"/>
      <c r="AD61" s="38"/>
      <c r="AE61" s="38"/>
    </row>
    <row r="62" spans="2:31" s="6" customFormat="1" ht="16.5">
      <c r="B62" s="222" t="s">
        <v>62</v>
      </c>
      <c r="C62" s="223"/>
      <c r="D62" s="223"/>
      <c r="E62" s="223"/>
      <c r="F62" s="223"/>
      <c r="G62" s="223"/>
      <c r="H62" s="223"/>
      <c r="I62" s="223"/>
      <c r="J62" s="223"/>
      <c r="K62" s="224"/>
      <c r="L62" s="44"/>
      <c r="M62" s="44"/>
      <c r="N62" s="44"/>
      <c r="O62" s="67"/>
      <c r="P62" s="67"/>
      <c r="Q62" s="225">
        <f>(1+Q61)*Q60</f>
        <v>15.383746076536701</v>
      </c>
      <c r="R62" s="226"/>
      <c r="S62" s="227"/>
      <c r="T62" s="230" t="s">
        <v>33</v>
      </c>
      <c r="U62" s="231"/>
      <c r="V62" s="38"/>
      <c r="W62" s="47"/>
      <c r="X62" s="38"/>
      <c r="Y62" s="38"/>
      <c r="Z62" s="38"/>
      <c r="AA62" s="38"/>
      <c r="AB62" s="38"/>
      <c r="AC62" s="38"/>
      <c r="AD62" s="38"/>
      <c r="AE62" s="38"/>
    </row>
    <row r="63" spans="2:31" s="6" customFormat="1" ht="16.5">
      <c r="B63" s="222"/>
      <c r="C63" s="223"/>
      <c r="D63" s="223"/>
      <c r="E63" s="223"/>
      <c r="F63" s="223"/>
      <c r="G63" s="223"/>
      <c r="H63" s="223"/>
      <c r="I63" s="223"/>
      <c r="J63" s="223"/>
      <c r="K63" s="224"/>
      <c r="L63" s="67"/>
      <c r="M63" s="67"/>
      <c r="N63" s="67"/>
      <c r="O63" s="67"/>
      <c r="P63" s="67"/>
      <c r="Q63" s="244">
        <f>Q62*25.4</f>
        <v>390.74715034403221</v>
      </c>
      <c r="R63" s="245"/>
      <c r="S63" s="246"/>
      <c r="T63" s="230" t="s">
        <v>35</v>
      </c>
      <c r="U63" s="231"/>
      <c r="V63" s="38"/>
      <c r="W63" s="60"/>
      <c r="X63" s="38"/>
      <c r="Y63" s="38"/>
      <c r="Z63" s="38"/>
      <c r="AA63" s="38"/>
      <c r="AB63" s="38"/>
      <c r="AC63" s="38"/>
      <c r="AD63" s="38"/>
      <c r="AE63" s="38"/>
    </row>
    <row r="64" spans="2:31">
      <c r="B64" s="222" t="s">
        <v>40</v>
      </c>
      <c r="C64" s="223"/>
      <c r="D64" s="223"/>
      <c r="E64" s="223"/>
      <c r="F64" s="223"/>
      <c r="G64" s="223"/>
      <c r="H64" s="223"/>
      <c r="I64" s="223"/>
      <c r="J64" s="223"/>
      <c r="K64" s="224"/>
      <c r="L64" s="43"/>
      <c r="M64" s="43"/>
      <c r="N64" s="43"/>
      <c r="O64" s="43"/>
      <c r="P64" s="43"/>
      <c r="Q64" s="247">
        <v>-25</v>
      </c>
      <c r="R64" s="248"/>
      <c r="S64" s="249"/>
      <c r="T64" s="241" t="s">
        <v>35</v>
      </c>
      <c r="U64" s="242"/>
      <c r="V64" s="22"/>
      <c r="W64" s="22"/>
      <c r="X64" s="22"/>
      <c r="Y64" s="22"/>
      <c r="Z64" s="22"/>
      <c r="AA64" s="22"/>
      <c r="AB64" s="22"/>
      <c r="AC64" s="22"/>
      <c r="AD64" s="22"/>
      <c r="AE64" s="22"/>
    </row>
    <row r="65" spans="2:31">
      <c r="B65" s="222" t="s">
        <v>36</v>
      </c>
      <c r="C65" s="223"/>
      <c r="D65" s="223"/>
      <c r="E65" s="223"/>
      <c r="F65" s="223"/>
      <c r="G65" s="223"/>
      <c r="H65" s="223"/>
      <c r="I65" s="223"/>
      <c r="J65" s="223"/>
      <c r="K65" s="224"/>
      <c r="L65" s="43"/>
      <c r="M65" s="43"/>
      <c r="N65" s="43"/>
      <c r="O65" s="43"/>
      <c r="P65" s="43"/>
      <c r="Q65" s="247">
        <f>Q63-Q64</f>
        <v>415.74715034403221</v>
      </c>
      <c r="R65" s="248"/>
      <c r="S65" s="249"/>
      <c r="T65" s="241"/>
      <c r="U65" s="242"/>
      <c r="V65" s="22"/>
      <c r="W65" s="22"/>
      <c r="X65" s="22"/>
      <c r="Y65" s="22"/>
      <c r="Z65" s="39"/>
      <c r="AA65" s="22"/>
      <c r="AB65" s="22"/>
      <c r="AC65" s="22"/>
      <c r="AD65" s="22"/>
      <c r="AE65" s="22"/>
    </row>
    <row r="66" spans="2:31">
      <c r="B66" s="222" t="s">
        <v>37</v>
      </c>
      <c r="C66" s="223"/>
      <c r="D66" s="223"/>
      <c r="E66" s="223"/>
      <c r="F66" s="223"/>
      <c r="G66" s="223"/>
      <c r="H66" s="223"/>
      <c r="I66" s="223"/>
      <c r="J66" s="223"/>
      <c r="K66" s="224"/>
      <c r="L66" s="43"/>
      <c r="M66" s="43"/>
      <c r="N66" s="43"/>
      <c r="O66" s="43"/>
      <c r="P66" s="43"/>
      <c r="Q66" s="240">
        <f>CEILING(Q65,1)</f>
        <v>416</v>
      </c>
      <c r="R66" s="240"/>
      <c r="S66" s="240"/>
      <c r="T66" s="241" t="s">
        <v>35</v>
      </c>
      <c r="U66" s="242"/>
      <c r="V66" s="22"/>
      <c r="W66" s="22"/>
      <c r="X66" s="22"/>
      <c r="Y66" s="22"/>
      <c r="Z66" s="22"/>
      <c r="AA66" s="22"/>
      <c r="AB66" s="22"/>
      <c r="AC66" s="22"/>
      <c r="AD66" s="22"/>
      <c r="AE66" s="22"/>
    </row>
    <row r="67" spans="2:31">
      <c r="B67" s="254" t="s">
        <v>43</v>
      </c>
      <c r="C67" s="255"/>
      <c r="D67" s="255"/>
      <c r="E67" s="255"/>
      <c r="F67" s="255"/>
      <c r="G67" s="255"/>
      <c r="H67" s="255"/>
      <c r="I67" s="255"/>
      <c r="J67" s="255"/>
      <c r="K67" s="256"/>
      <c r="L67" s="43"/>
      <c r="M67" s="43"/>
      <c r="N67" s="43"/>
      <c r="O67" s="43"/>
      <c r="P67" s="43"/>
      <c r="Q67" s="241"/>
      <c r="R67" s="250"/>
      <c r="S67" s="242"/>
      <c r="T67" s="241"/>
      <c r="U67" s="242"/>
      <c r="V67" s="22"/>
      <c r="W67" s="22"/>
      <c r="X67" s="22"/>
      <c r="Y67" s="22"/>
      <c r="Z67" s="22"/>
      <c r="AA67" s="22"/>
      <c r="AB67" s="22"/>
      <c r="AC67" s="22"/>
      <c r="AD67" s="22"/>
      <c r="AE67" s="22"/>
    </row>
    <row r="68" spans="2:31">
      <c r="B68" s="236" t="s">
        <v>41</v>
      </c>
      <c r="C68" s="237"/>
      <c r="D68" s="237"/>
      <c r="E68" s="237"/>
      <c r="F68" s="237"/>
      <c r="G68" s="237"/>
      <c r="H68" s="237"/>
      <c r="I68" s="237"/>
      <c r="J68" s="237"/>
      <c r="K68" s="238"/>
      <c r="L68" s="45"/>
      <c r="M68" s="45"/>
      <c r="N68" s="45"/>
      <c r="O68" s="45"/>
      <c r="P68" s="45"/>
      <c r="Q68" s="247">
        <f>D13</f>
        <v>586669</v>
      </c>
      <c r="R68" s="248"/>
      <c r="S68" s="249"/>
      <c r="T68" s="228" t="s">
        <v>1</v>
      </c>
      <c r="U68" s="229"/>
      <c r="V68" s="41"/>
      <c r="W68" s="41"/>
      <c r="X68" s="41"/>
      <c r="Y68" s="22"/>
      <c r="Z68" s="22"/>
      <c r="AA68" s="22"/>
      <c r="AB68" s="22"/>
      <c r="AC68" s="22"/>
      <c r="AD68" s="22"/>
      <c r="AE68" s="22"/>
    </row>
    <row r="69" spans="2:31">
      <c r="B69" s="236" t="s">
        <v>39</v>
      </c>
      <c r="C69" s="237"/>
      <c r="D69" s="237"/>
      <c r="E69" s="237"/>
      <c r="F69" s="237"/>
      <c r="G69" s="237"/>
      <c r="H69" s="237"/>
      <c r="I69" s="237"/>
      <c r="J69" s="237"/>
      <c r="K69" s="238"/>
      <c r="L69" s="45"/>
      <c r="M69" s="45"/>
      <c r="N69" s="45"/>
      <c r="O69" s="45"/>
      <c r="P69" s="45"/>
      <c r="Q69" s="251">
        <v>0.15</v>
      </c>
      <c r="R69" s="252"/>
      <c r="S69" s="253"/>
      <c r="T69" s="228" t="s">
        <v>0</v>
      </c>
      <c r="U69" s="229"/>
      <c r="V69" s="41"/>
      <c r="W69" s="60"/>
      <c r="X69" s="41"/>
      <c r="Y69" s="41"/>
      <c r="Z69" s="61"/>
      <c r="AA69" s="41"/>
      <c r="AB69" s="41"/>
      <c r="AC69" s="22"/>
      <c r="AD69" s="22"/>
      <c r="AE69" s="22"/>
    </row>
    <row r="70" spans="2:31">
      <c r="B70" s="236" t="s">
        <v>42</v>
      </c>
      <c r="C70" s="237"/>
      <c r="D70" s="237"/>
      <c r="E70" s="237"/>
      <c r="F70" s="237"/>
      <c r="G70" s="237"/>
      <c r="H70" s="237"/>
      <c r="I70" s="237"/>
      <c r="J70" s="237"/>
      <c r="K70" s="238"/>
      <c r="L70" s="45"/>
      <c r="M70" s="45"/>
      <c r="N70" s="45"/>
      <c r="O70" s="45"/>
      <c r="P70" s="45"/>
      <c r="Q70" s="228">
        <f>(1+Q69)*Q68</f>
        <v>674669.35</v>
      </c>
      <c r="R70" s="243"/>
      <c r="S70" s="229"/>
      <c r="T70" s="228" t="s">
        <v>1</v>
      </c>
      <c r="U70" s="229"/>
      <c r="V70" s="41"/>
      <c r="W70" s="41"/>
      <c r="X70" s="41"/>
      <c r="Y70" s="22"/>
      <c r="Z70" s="22"/>
      <c r="AA70" s="22"/>
      <c r="AB70" s="22"/>
      <c r="AC70" s="22"/>
      <c r="AD70" s="22"/>
      <c r="AE70" s="22"/>
    </row>
    <row r="71" spans="2:31">
      <c r="B71" s="239" t="s">
        <v>50</v>
      </c>
      <c r="C71" s="239"/>
      <c r="D71" s="239"/>
      <c r="E71" s="239"/>
      <c r="F71" s="239"/>
      <c r="G71" s="239"/>
      <c r="H71" s="239"/>
      <c r="I71" s="239"/>
      <c r="J71" s="239"/>
      <c r="K71" s="239"/>
      <c r="L71" s="45"/>
      <c r="M71" s="45"/>
      <c r="N71" s="45"/>
      <c r="O71" s="45"/>
      <c r="P71" s="45"/>
      <c r="Q71" s="240">
        <f>CEILING(Q70,50)</f>
        <v>674700</v>
      </c>
      <c r="R71" s="240"/>
      <c r="S71" s="240"/>
      <c r="T71" s="228" t="s">
        <v>1</v>
      </c>
      <c r="U71" s="229"/>
      <c r="V71" s="41"/>
      <c r="W71" s="48"/>
      <c r="X71" s="41"/>
      <c r="Y71" s="22"/>
      <c r="Z71" s="40"/>
      <c r="AA71" s="22"/>
      <c r="AB71" s="22"/>
      <c r="AC71" s="22"/>
      <c r="AD71" s="22"/>
      <c r="AE71" s="22"/>
    </row>
  </sheetData>
  <mergeCells count="268">
    <mergeCell ref="B10:C10"/>
    <mergeCell ref="D10:G10"/>
    <mergeCell ref="H10:K10"/>
    <mergeCell ref="L10:N10"/>
    <mergeCell ref="O10:Q10"/>
    <mergeCell ref="R10:T10"/>
    <mergeCell ref="B12:C12"/>
    <mergeCell ref="D12:G12"/>
    <mergeCell ref="H12:K12"/>
    <mergeCell ref="L12:N12"/>
    <mergeCell ref="O12:Q12"/>
    <mergeCell ref="R12:T12"/>
    <mergeCell ref="B11:C11"/>
    <mergeCell ref="D11:G11"/>
    <mergeCell ref="H11:K11"/>
    <mergeCell ref="L11:N11"/>
    <mergeCell ref="O11:Q11"/>
    <mergeCell ref="R11:T11"/>
    <mergeCell ref="B14:C14"/>
    <mergeCell ref="D14:G14"/>
    <mergeCell ref="H14:K14"/>
    <mergeCell ref="L14:N14"/>
    <mergeCell ref="O14:Q14"/>
    <mergeCell ref="R14:T14"/>
    <mergeCell ref="B13:C13"/>
    <mergeCell ref="D13:G13"/>
    <mergeCell ref="H13:K13"/>
    <mergeCell ref="L13:N13"/>
    <mergeCell ref="O13:Q13"/>
    <mergeCell ref="R13:T13"/>
    <mergeCell ref="B16:C16"/>
    <mergeCell ref="D16:G16"/>
    <mergeCell ref="H16:K16"/>
    <mergeCell ref="L16:N16"/>
    <mergeCell ref="O16:Q16"/>
    <mergeCell ref="R16:T16"/>
    <mergeCell ref="B15:C15"/>
    <mergeCell ref="D15:G15"/>
    <mergeCell ref="H15:K15"/>
    <mergeCell ref="L15:N15"/>
    <mergeCell ref="O15:Q15"/>
    <mergeCell ref="R15:T15"/>
    <mergeCell ref="B18:C18"/>
    <mergeCell ref="D18:G18"/>
    <mergeCell ref="H18:K18"/>
    <mergeCell ref="L18:N18"/>
    <mergeCell ref="O18:Q18"/>
    <mergeCell ref="R18:T18"/>
    <mergeCell ref="B17:C17"/>
    <mergeCell ref="D17:G17"/>
    <mergeCell ref="H17:K17"/>
    <mergeCell ref="L17:N17"/>
    <mergeCell ref="O17:Q17"/>
    <mergeCell ref="R17:T17"/>
    <mergeCell ref="B20:C20"/>
    <mergeCell ref="D20:G20"/>
    <mergeCell ref="H20:K20"/>
    <mergeCell ref="L20:N20"/>
    <mergeCell ref="O20:Q20"/>
    <mergeCell ref="R20:T20"/>
    <mergeCell ref="B19:C19"/>
    <mergeCell ref="D19:G19"/>
    <mergeCell ref="H19:K19"/>
    <mergeCell ref="L19:N19"/>
    <mergeCell ref="O19:Q19"/>
    <mergeCell ref="R19:T19"/>
    <mergeCell ref="W23:W24"/>
    <mergeCell ref="X23:X24"/>
    <mergeCell ref="I24:J24"/>
    <mergeCell ref="B25:C25"/>
    <mergeCell ref="D25:G25"/>
    <mergeCell ref="I25:J25"/>
    <mergeCell ref="K25:N25"/>
    <mergeCell ref="B23:C24"/>
    <mergeCell ref="D23:G24"/>
    <mergeCell ref="H23:J23"/>
    <mergeCell ref="K23:N24"/>
    <mergeCell ref="U23:U24"/>
    <mergeCell ref="V23:V24"/>
    <mergeCell ref="B28:C28"/>
    <mergeCell ref="D28:G28"/>
    <mergeCell ref="I28:J28"/>
    <mergeCell ref="K28:N28"/>
    <mergeCell ref="B29:C29"/>
    <mergeCell ref="D29:G29"/>
    <mergeCell ref="I29:J29"/>
    <mergeCell ref="K29:N29"/>
    <mergeCell ref="B26:C26"/>
    <mergeCell ref="D26:G26"/>
    <mergeCell ref="I26:J26"/>
    <mergeCell ref="K26:N26"/>
    <mergeCell ref="B27:C27"/>
    <mergeCell ref="D27:G27"/>
    <mergeCell ref="I27:J27"/>
    <mergeCell ref="K27:N27"/>
    <mergeCell ref="B32:C32"/>
    <mergeCell ref="D32:G32"/>
    <mergeCell ref="I32:J32"/>
    <mergeCell ref="K32:N32"/>
    <mergeCell ref="B33:C33"/>
    <mergeCell ref="D33:G33"/>
    <mergeCell ref="I33:J33"/>
    <mergeCell ref="K33:N33"/>
    <mergeCell ref="B30:C30"/>
    <mergeCell ref="D30:G30"/>
    <mergeCell ref="I30:J30"/>
    <mergeCell ref="K30:N30"/>
    <mergeCell ref="B31:C31"/>
    <mergeCell ref="D31:G31"/>
    <mergeCell ref="I31:J31"/>
    <mergeCell ref="K31:N31"/>
    <mergeCell ref="P38:R39"/>
    <mergeCell ref="B40:C40"/>
    <mergeCell ref="D40:E40"/>
    <mergeCell ref="F40:G40"/>
    <mergeCell ref="H40:I40"/>
    <mergeCell ref="J40:K40"/>
    <mergeCell ref="L40:O40"/>
    <mergeCell ref="P40:R40"/>
    <mergeCell ref="B34:C34"/>
    <mergeCell ref="D34:G34"/>
    <mergeCell ref="I34:J34"/>
    <mergeCell ref="K34:N34"/>
    <mergeCell ref="B38:C39"/>
    <mergeCell ref="D38:E39"/>
    <mergeCell ref="F38:G39"/>
    <mergeCell ref="H38:I39"/>
    <mergeCell ref="J38:K39"/>
    <mergeCell ref="L38:O39"/>
    <mergeCell ref="X40:Y40"/>
    <mergeCell ref="B41:C41"/>
    <mergeCell ref="D41:E41"/>
    <mergeCell ref="F41:G41"/>
    <mergeCell ref="H41:I41"/>
    <mergeCell ref="J41:K41"/>
    <mergeCell ref="L41:O41"/>
    <mergeCell ref="P41:R41"/>
    <mergeCell ref="X41:Y41"/>
    <mergeCell ref="P42:R42"/>
    <mergeCell ref="X42:Y42"/>
    <mergeCell ref="B43:C43"/>
    <mergeCell ref="D43:E43"/>
    <mergeCell ref="F43:G43"/>
    <mergeCell ref="H43:I43"/>
    <mergeCell ref="J43:K43"/>
    <mergeCell ref="L43:O43"/>
    <mergeCell ref="P43:R43"/>
    <mergeCell ref="X43:Y43"/>
    <mergeCell ref="B42:C42"/>
    <mergeCell ref="D42:E42"/>
    <mergeCell ref="F42:G42"/>
    <mergeCell ref="H42:I42"/>
    <mergeCell ref="J42:K42"/>
    <mergeCell ref="L42:O42"/>
    <mergeCell ref="P44:R44"/>
    <mergeCell ref="X44:Y44"/>
    <mergeCell ref="B45:C45"/>
    <mergeCell ref="D45:E45"/>
    <mergeCell ref="F45:G45"/>
    <mergeCell ref="H45:I45"/>
    <mergeCell ref="J45:K45"/>
    <mergeCell ref="L45:O45"/>
    <mergeCell ref="P45:R45"/>
    <mergeCell ref="X45:Y45"/>
    <mergeCell ref="B44:C44"/>
    <mergeCell ref="D44:E44"/>
    <mergeCell ref="F44:G44"/>
    <mergeCell ref="H44:I44"/>
    <mergeCell ref="J44:K44"/>
    <mergeCell ref="L44:O44"/>
    <mergeCell ref="P46:R46"/>
    <mergeCell ref="X46:Y46"/>
    <mergeCell ref="B47:C47"/>
    <mergeCell ref="D47:E47"/>
    <mergeCell ref="F47:G47"/>
    <mergeCell ref="H47:I47"/>
    <mergeCell ref="J47:K47"/>
    <mergeCell ref="L47:O47"/>
    <mergeCell ref="P47:R47"/>
    <mergeCell ref="X47:Y47"/>
    <mergeCell ref="B46:C46"/>
    <mergeCell ref="D46:E46"/>
    <mergeCell ref="F46:G46"/>
    <mergeCell ref="H46:I46"/>
    <mergeCell ref="J46:K46"/>
    <mergeCell ref="L46:O46"/>
    <mergeCell ref="B50:C50"/>
    <mergeCell ref="H50:I50"/>
    <mergeCell ref="J50:O50"/>
    <mergeCell ref="P50:R50"/>
    <mergeCell ref="X50:Y50"/>
    <mergeCell ref="B52:K52"/>
    <mergeCell ref="Q52:S52"/>
    <mergeCell ref="T52:U52"/>
    <mergeCell ref="P48:R48"/>
    <mergeCell ref="X48:Y48"/>
    <mergeCell ref="B49:C49"/>
    <mergeCell ref="D49:E49"/>
    <mergeCell ref="F49:G49"/>
    <mergeCell ref="H49:I49"/>
    <mergeCell ref="J49:K49"/>
    <mergeCell ref="L49:O49"/>
    <mergeCell ref="P49:R49"/>
    <mergeCell ref="X49:Y49"/>
    <mergeCell ref="B48:C48"/>
    <mergeCell ref="D48:E48"/>
    <mergeCell ref="F48:G48"/>
    <mergeCell ref="H48:I48"/>
    <mergeCell ref="J48:K48"/>
    <mergeCell ref="L48:O48"/>
    <mergeCell ref="B55:K55"/>
    <mergeCell ref="L55:M55"/>
    <mergeCell ref="Q55:S55"/>
    <mergeCell ref="T55:U55"/>
    <mergeCell ref="B56:K56"/>
    <mergeCell ref="Q56:S56"/>
    <mergeCell ref="T56:U56"/>
    <mergeCell ref="B53:K53"/>
    <mergeCell ref="Q53:S53"/>
    <mergeCell ref="T53:U53"/>
    <mergeCell ref="B54:K54"/>
    <mergeCell ref="Q54:S54"/>
    <mergeCell ref="T54:U54"/>
    <mergeCell ref="B59:K59"/>
    <mergeCell ref="Q59:S59"/>
    <mergeCell ref="T59:U59"/>
    <mergeCell ref="B60:K60"/>
    <mergeCell ref="Q60:S60"/>
    <mergeCell ref="T60:U60"/>
    <mergeCell ref="B57:K57"/>
    <mergeCell ref="Q57:S57"/>
    <mergeCell ref="T57:U57"/>
    <mergeCell ref="B58:K58"/>
    <mergeCell ref="Q58:S58"/>
    <mergeCell ref="T58:U58"/>
    <mergeCell ref="B63:K63"/>
    <mergeCell ref="Q63:S63"/>
    <mergeCell ref="T63:U63"/>
    <mergeCell ref="B64:K64"/>
    <mergeCell ref="Q64:S64"/>
    <mergeCell ref="T64:U64"/>
    <mergeCell ref="B61:K61"/>
    <mergeCell ref="Q61:S61"/>
    <mergeCell ref="T61:U61"/>
    <mergeCell ref="B62:K62"/>
    <mergeCell ref="Q62:S62"/>
    <mergeCell ref="T62:U62"/>
    <mergeCell ref="B67:K67"/>
    <mergeCell ref="Q67:S67"/>
    <mergeCell ref="T67:U67"/>
    <mergeCell ref="B68:K68"/>
    <mergeCell ref="Q68:S68"/>
    <mergeCell ref="T68:U68"/>
    <mergeCell ref="B65:K65"/>
    <mergeCell ref="Q65:S65"/>
    <mergeCell ref="T65:U65"/>
    <mergeCell ref="B66:K66"/>
    <mergeCell ref="Q66:S66"/>
    <mergeCell ref="T66:U66"/>
    <mergeCell ref="B71:K71"/>
    <mergeCell ref="Q71:S71"/>
    <mergeCell ref="T71:U71"/>
    <mergeCell ref="B69:K69"/>
    <mergeCell ref="Q69:S69"/>
    <mergeCell ref="T69:U69"/>
    <mergeCell ref="B70:K70"/>
    <mergeCell ref="Q70:S70"/>
    <mergeCell ref="T70:U7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D134D-9B3A-4153-8471-2AC25F72D2D6}">
  <dimension ref="A1:AC63"/>
  <sheetViews>
    <sheetView topLeftCell="A40" workbookViewId="0">
      <selection activeCell="P44" sqref="P44"/>
    </sheetView>
  </sheetViews>
  <sheetFormatPr defaultRowHeight="14.25"/>
  <cols>
    <col min="1" max="9" width="4.7109375" style="97" customWidth="1"/>
    <col min="10" max="10" width="6.140625" style="97" customWidth="1"/>
    <col min="11" max="11" width="4.7109375" style="97" customWidth="1"/>
    <col min="12" max="12" width="5.85546875" style="97" customWidth="1"/>
    <col min="13" max="13" width="6.28515625" style="97" customWidth="1"/>
    <col min="14" max="14" width="4.7109375" style="97" customWidth="1"/>
    <col min="15" max="15" width="6" style="97" customWidth="1"/>
    <col min="16" max="17" width="6.140625" style="97" customWidth="1"/>
    <col min="18" max="18" width="7.140625" style="97" customWidth="1"/>
    <col min="19" max="19" width="7.28515625" style="97" customWidth="1"/>
    <col min="20" max="27" width="4.7109375" style="97" customWidth="1"/>
    <col min="28" max="28" width="12.85546875" style="97" customWidth="1"/>
    <col min="29" max="29" width="16.5703125" style="97" bestFit="1" customWidth="1"/>
    <col min="30" max="256" width="9.140625" style="97"/>
    <col min="257" max="265" width="4.7109375" style="97" customWidth="1"/>
    <col min="266" max="266" width="6.140625" style="97" customWidth="1"/>
    <col min="267" max="267" width="4.7109375" style="97" customWidth="1"/>
    <col min="268" max="268" width="5.85546875" style="97" customWidth="1"/>
    <col min="269" max="269" width="6.28515625" style="97" customWidth="1"/>
    <col min="270" max="270" width="4.7109375" style="97" customWidth="1"/>
    <col min="271" max="271" width="6" style="97" customWidth="1"/>
    <col min="272" max="273" width="6.140625" style="97" customWidth="1"/>
    <col min="274" max="274" width="7.140625" style="97" customWidth="1"/>
    <col min="275" max="275" width="7.28515625" style="97" customWidth="1"/>
    <col min="276" max="283" width="4.7109375" style="97" customWidth="1"/>
    <col min="284" max="284" width="12.85546875" style="97" customWidth="1"/>
    <col min="285" max="285" width="16.5703125" style="97" bestFit="1" customWidth="1"/>
    <col min="286" max="512" width="9.140625" style="97"/>
    <col min="513" max="521" width="4.7109375" style="97" customWidth="1"/>
    <col min="522" max="522" width="6.140625" style="97" customWidth="1"/>
    <col min="523" max="523" width="4.7109375" style="97" customWidth="1"/>
    <col min="524" max="524" width="5.85546875" style="97" customWidth="1"/>
    <col min="525" max="525" width="6.28515625" style="97" customWidth="1"/>
    <col min="526" max="526" width="4.7109375" style="97" customWidth="1"/>
    <col min="527" max="527" width="6" style="97" customWidth="1"/>
    <col min="528" max="529" width="6.140625" style="97" customWidth="1"/>
    <col min="530" max="530" width="7.140625" style="97" customWidth="1"/>
    <col min="531" max="531" width="7.28515625" style="97" customWidth="1"/>
    <col min="532" max="539" width="4.7109375" style="97" customWidth="1"/>
    <col min="540" max="540" width="12.85546875" style="97" customWidth="1"/>
    <col min="541" max="541" width="16.5703125" style="97" bestFit="1" customWidth="1"/>
    <col min="542" max="768" width="9.140625" style="97"/>
    <col min="769" max="777" width="4.7109375" style="97" customWidth="1"/>
    <col min="778" max="778" width="6.140625" style="97" customWidth="1"/>
    <col min="779" max="779" width="4.7109375" style="97" customWidth="1"/>
    <col min="780" max="780" width="5.85546875" style="97" customWidth="1"/>
    <col min="781" max="781" width="6.28515625" style="97" customWidth="1"/>
    <col min="782" max="782" width="4.7109375" style="97" customWidth="1"/>
    <col min="783" max="783" width="6" style="97" customWidth="1"/>
    <col min="784" max="785" width="6.140625" style="97" customWidth="1"/>
    <col min="786" max="786" width="7.140625" style="97" customWidth="1"/>
    <col min="787" max="787" width="7.28515625" style="97" customWidth="1"/>
    <col min="788" max="795" width="4.7109375" style="97" customWidth="1"/>
    <col min="796" max="796" width="12.85546875" style="97" customWidth="1"/>
    <col min="797" max="797" width="16.5703125" style="97" bestFit="1" customWidth="1"/>
    <col min="798" max="1024" width="9.140625" style="97"/>
    <col min="1025" max="1033" width="4.7109375" style="97" customWidth="1"/>
    <col min="1034" max="1034" width="6.140625" style="97" customWidth="1"/>
    <col min="1035" max="1035" width="4.7109375" style="97" customWidth="1"/>
    <col min="1036" max="1036" width="5.85546875" style="97" customWidth="1"/>
    <col min="1037" max="1037" width="6.28515625" style="97" customWidth="1"/>
    <col min="1038" max="1038" width="4.7109375" style="97" customWidth="1"/>
    <col min="1039" max="1039" width="6" style="97" customWidth="1"/>
    <col min="1040" max="1041" width="6.140625" style="97" customWidth="1"/>
    <col min="1042" max="1042" width="7.140625" style="97" customWidth="1"/>
    <col min="1043" max="1043" width="7.28515625" style="97" customWidth="1"/>
    <col min="1044" max="1051" width="4.7109375" style="97" customWidth="1"/>
    <col min="1052" max="1052" width="12.85546875" style="97" customWidth="1"/>
    <col min="1053" max="1053" width="16.5703125" style="97" bestFit="1" customWidth="1"/>
    <col min="1054" max="1280" width="9.140625" style="97"/>
    <col min="1281" max="1289" width="4.7109375" style="97" customWidth="1"/>
    <col min="1290" max="1290" width="6.140625" style="97" customWidth="1"/>
    <col min="1291" max="1291" width="4.7109375" style="97" customWidth="1"/>
    <col min="1292" max="1292" width="5.85546875" style="97" customWidth="1"/>
    <col min="1293" max="1293" width="6.28515625" style="97" customWidth="1"/>
    <col min="1294" max="1294" width="4.7109375" style="97" customWidth="1"/>
    <col min="1295" max="1295" width="6" style="97" customWidth="1"/>
    <col min="1296" max="1297" width="6.140625" style="97" customWidth="1"/>
    <col min="1298" max="1298" width="7.140625" style="97" customWidth="1"/>
    <col min="1299" max="1299" width="7.28515625" style="97" customWidth="1"/>
    <col min="1300" max="1307" width="4.7109375" style="97" customWidth="1"/>
    <col min="1308" max="1308" width="12.85546875" style="97" customWidth="1"/>
    <col min="1309" max="1309" width="16.5703125" style="97" bestFit="1" customWidth="1"/>
    <col min="1310" max="1536" width="9.140625" style="97"/>
    <col min="1537" max="1545" width="4.7109375" style="97" customWidth="1"/>
    <col min="1546" max="1546" width="6.140625" style="97" customWidth="1"/>
    <col min="1547" max="1547" width="4.7109375" style="97" customWidth="1"/>
    <col min="1548" max="1548" width="5.85546875" style="97" customWidth="1"/>
    <col min="1549" max="1549" width="6.28515625" style="97" customWidth="1"/>
    <col min="1550" max="1550" width="4.7109375" style="97" customWidth="1"/>
    <col min="1551" max="1551" width="6" style="97" customWidth="1"/>
    <col min="1552" max="1553" width="6.140625" style="97" customWidth="1"/>
    <col min="1554" max="1554" width="7.140625" style="97" customWidth="1"/>
    <col min="1555" max="1555" width="7.28515625" style="97" customWidth="1"/>
    <col min="1556" max="1563" width="4.7109375" style="97" customWidth="1"/>
    <col min="1564" max="1564" width="12.85546875" style="97" customWidth="1"/>
    <col min="1565" max="1565" width="16.5703125" style="97" bestFit="1" customWidth="1"/>
    <col min="1566" max="1792" width="9.140625" style="97"/>
    <col min="1793" max="1801" width="4.7109375" style="97" customWidth="1"/>
    <col min="1802" max="1802" width="6.140625" style="97" customWidth="1"/>
    <col min="1803" max="1803" width="4.7109375" style="97" customWidth="1"/>
    <col min="1804" max="1804" width="5.85546875" style="97" customWidth="1"/>
    <col min="1805" max="1805" width="6.28515625" style="97" customWidth="1"/>
    <col min="1806" max="1806" width="4.7109375" style="97" customWidth="1"/>
    <col min="1807" max="1807" width="6" style="97" customWidth="1"/>
    <col min="1808" max="1809" width="6.140625" style="97" customWidth="1"/>
    <col min="1810" max="1810" width="7.140625" style="97" customWidth="1"/>
    <col min="1811" max="1811" width="7.28515625" style="97" customWidth="1"/>
    <col min="1812" max="1819" width="4.7109375" style="97" customWidth="1"/>
    <col min="1820" max="1820" width="12.85546875" style="97" customWidth="1"/>
    <col min="1821" max="1821" width="16.5703125" style="97" bestFit="1" customWidth="1"/>
    <col min="1822" max="2048" width="9.140625" style="97"/>
    <col min="2049" max="2057" width="4.7109375" style="97" customWidth="1"/>
    <col min="2058" max="2058" width="6.140625" style="97" customWidth="1"/>
    <col min="2059" max="2059" width="4.7109375" style="97" customWidth="1"/>
    <col min="2060" max="2060" width="5.85546875" style="97" customWidth="1"/>
    <col min="2061" max="2061" width="6.28515625" style="97" customWidth="1"/>
    <col min="2062" max="2062" width="4.7109375" style="97" customWidth="1"/>
    <col min="2063" max="2063" width="6" style="97" customWidth="1"/>
    <col min="2064" max="2065" width="6.140625" style="97" customWidth="1"/>
    <col min="2066" max="2066" width="7.140625" style="97" customWidth="1"/>
    <col min="2067" max="2067" width="7.28515625" style="97" customWidth="1"/>
    <col min="2068" max="2075" width="4.7109375" style="97" customWidth="1"/>
    <col min="2076" max="2076" width="12.85546875" style="97" customWidth="1"/>
    <col min="2077" max="2077" width="16.5703125" style="97" bestFit="1" customWidth="1"/>
    <col min="2078" max="2304" width="9.140625" style="97"/>
    <col min="2305" max="2313" width="4.7109375" style="97" customWidth="1"/>
    <col min="2314" max="2314" width="6.140625" style="97" customWidth="1"/>
    <col min="2315" max="2315" width="4.7109375" style="97" customWidth="1"/>
    <col min="2316" max="2316" width="5.85546875" style="97" customWidth="1"/>
    <col min="2317" max="2317" width="6.28515625" style="97" customWidth="1"/>
    <col min="2318" max="2318" width="4.7109375" style="97" customWidth="1"/>
    <col min="2319" max="2319" width="6" style="97" customWidth="1"/>
    <col min="2320" max="2321" width="6.140625" style="97" customWidth="1"/>
    <col min="2322" max="2322" width="7.140625" style="97" customWidth="1"/>
    <col min="2323" max="2323" width="7.28515625" style="97" customWidth="1"/>
    <col min="2324" max="2331" width="4.7109375" style="97" customWidth="1"/>
    <col min="2332" max="2332" width="12.85546875" style="97" customWidth="1"/>
    <col min="2333" max="2333" width="16.5703125" style="97" bestFit="1" customWidth="1"/>
    <col min="2334" max="2560" width="9.140625" style="97"/>
    <col min="2561" max="2569" width="4.7109375" style="97" customWidth="1"/>
    <col min="2570" max="2570" width="6.140625" style="97" customWidth="1"/>
    <col min="2571" max="2571" width="4.7109375" style="97" customWidth="1"/>
    <col min="2572" max="2572" width="5.85546875" style="97" customWidth="1"/>
    <col min="2573" max="2573" width="6.28515625" style="97" customWidth="1"/>
    <col min="2574" max="2574" width="4.7109375" style="97" customWidth="1"/>
    <col min="2575" max="2575" width="6" style="97" customWidth="1"/>
    <col min="2576" max="2577" width="6.140625" style="97" customWidth="1"/>
    <col min="2578" max="2578" width="7.140625" style="97" customWidth="1"/>
    <col min="2579" max="2579" width="7.28515625" style="97" customWidth="1"/>
    <col min="2580" max="2587" width="4.7109375" style="97" customWidth="1"/>
    <col min="2588" max="2588" width="12.85546875" style="97" customWidth="1"/>
    <col min="2589" max="2589" width="16.5703125" style="97" bestFit="1" customWidth="1"/>
    <col min="2590" max="2816" width="9.140625" style="97"/>
    <col min="2817" max="2825" width="4.7109375" style="97" customWidth="1"/>
    <col min="2826" max="2826" width="6.140625" style="97" customWidth="1"/>
    <col min="2827" max="2827" width="4.7109375" style="97" customWidth="1"/>
    <col min="2828" max="2828" width="5.85546875" style="97" customWidth="1"/>
    <col min="2829" max="2829" width="6.28515625" style="97" customWidth="1"/>
    <col min="2830" max="2830" width="4.7109375" style="97" customWidth="1"/>
    <col min="2831" max="2831" width="6" style="97" customWidth="1"/>
    <col min="2832" max="2833" width="6.140625" style="97" customWidth="1"/>
    <col min="2834" max="2834" width="7.140625" style="97" customWidth="1"/>
    <col min="2835" max="2835" width="7.28515625" style="97" customWidth="1"/>
    <col min="2836" max="2843" width="4.7109375" style="97" customWidth="1"/>
    <col min="2844" max="2844" width="12.85546875" style="97" customWidth="1"/>
    <col min="2845" max="2845" width="16.5703125" style="97" bestFit="1" customWidth="1"/>
    <col min="2846" max="3072" width="9.140625" style="97"/>
    <col min="3073" max="3081" width="4.7109375" style="97" customWidth="1"/>
    <col min="3082" max="3082" width="6.140625" style="97" customWidth="1"/>
    <col min="3083" max="3083" width="4.7109375" style="97" customWidth="1"/>
    <col min="3084" max="3084" width="5.85546875" style="97" customWidth="1"/>
    <col min="3085" max="3085" width="6.28515625" style="97" customWidth="1"/>
    <col min="3086" max="3086" width="4.7109375" style="97" customWidth="1"/>
    <col min="3087" max="3087" width="6" style="97" customWidth="1"/>
    <col min="3088" max="3089" width="6.140625" style="97" customWidth="1"/>
    <col min="3090" max="3090" width="7.140625" style="97" customWidth="1"/>
    <col min="3091" max="3091" width="7.28515625" style="97" customWidth="1"/>
    <col min="3092" max="3099" width="4.7109375" style="97" customWidth="1"/>
    <col min="3100" max="3100" width="12.85546875" style="97" customWidth="1"/>
    <col min="3101" max="3101" width="16.5703125" style="97" bestFit="1" customWidth="1"/>
    <col min="3102" max="3328" width="9.140625" style="97"/>
    <col min="3329" max="3337" width="4.7109375" style="97" customWidth="1"/>
    <col min="3338" max="3338" width="6.140625" style="97" customWidth="1"/>
    <col min="3339" max="3339" width="4.7109375" style="97" customWidth="1"/>
    <col min="3340" max="3340" width="5.85546875" style="97" customWidth="1"/>
    <col min="3341" max="3341" width="6.28515625" style="97" customWidth="1"/>
    <col min="3342" max="3342" width="4.7109375" style="97" customWidth="1"/>
    <col min="3343" max="3343" width="6" style="97" customWidth="1"/>
    <col min="3344" max="3345" width="6.140625" style="97" customWidth="1"/>
    <col min="3346" max="3346" width="7.140625" style="97" customWidth="1"/>
    <col min="3347" max="3347" width="7.28515625" style="97" customWidth="1"/>
    <col min="3348" max="3355" width="4.7109375" style="97" customWidth="1"/>
    <col min="3356" max="3356" width="12.85546875" style="97" customWidth="1"/>
    <col min="3357" max="3357" width="16.5703125" style="97" bestFit="1" customWidth="1"/>
    <col min="3358" max="3584" width="9.140625" style="97"/>
    <col min="3585" max="3593" width="4.7109375" style="97" customWidth="1"/>
    <col min="3594" max="3594" width="6.140625" style="97" customWidth="1"/>
    <col min="3595" max="3595" width="4.7109375" style="97" customWidth="1"/>
    <col min="3596" max="3596" width="5.85546875" style="97" customWidth="1"/>
    <col min="3597" max="3597" width="6.28515625" style="97" customWidth="1"/>
    <col min="3598" max="3598" width="4.7109375" style="97" customWidth="1"/>
    <col min="3599" max="3599" width="6" style="97" customWidth="1"/>
    <col min="3600" max="3601" width="6.140625" style="97" customWidth="1"/>
    <col min="3602" max="3602" width="7.140625" style="97" customWidth="1"/>
    <col min="3603" max="3603" width="7.28515625" style="97" customWidth="1"/>
    <col min="3604" max="3611" width="4.7109375" style="97" customWidth="1"/>
    <col min="3612" max="3612" width="12.85546875" style="97" customWidth="1"/>
    <col min="3613" max="3613" width="16.5703125" style="97" bestFit="1" customWidth="1"/>
    <col min="3614" max="3840" width="9.140625" style="97"/>
    <col min="3841" max="3849" width="4.7109375" style="97" customWidth="1"/>
    <col min="3850" max="3850" width="6.140625" style="97" customWidth="1"/>
    <col min="3851" max="3851" width="4.7109375" style="97" customWidth="1"/>
    <col min="3852" max="3852" width="5.85546875" style="97" customWidth="1"/>
    <col min="3853" max="3853" width="6.28515625" style="97" customWidth="1"/>
    <col min="3854" max="3854" width="4.7109375" style="97" customWidth="1"/>
    <col min="3855" max="3855" width="6" style="97" customWidth="1"/>
    <col min="3856" max="3857" width="6.140625" style="97" customWidth="1"/>
    <col min="3858" max="3858" width="7.140625" style="97" customWidth="1"/>
    <col min="3859" max="3859" width="7.28515625" style="97" customWidth="1"/>
    <col min="3860" max="3867" width="4.7109375" style="97" customWidth="1"/>
    <col min="3868" max="3868" width="12.85546875" style="97" customWidth="1"/>
    <col min="3869" max="3869" width="16.5703125" style="97" bestFit="1" customWidth="1"/>
    <col min="3870" max="4096" width="9.140625" style="97"/>
    <col min="4097" max="4105" width="4.7109375" style="97" customWidth="1"/>
    <col min="4106" max="4106" width="6.140625" style="97" customWidth="1"/>
    <col min="4107" max="4107" width="4.7109375" style="97" customWidth="1"/>
    <col min="4108" max="4108" width="5.85546875" style="97" customWidth="1"/>
    <col min="4109" max="4109" width="6.28515625" style="97" customWidth="1"/>
    <col min="4110" max="4110" width="4.7109375" style="97" customWidth="1"/>
    <col min="4111" max="4111" width="6" style="97" customWidth="1"/>
    <col min="4112" max="4113" width="6.140625" style="97" customWidth="1"/>
    <col min="4114" max="4114" width="7.140625" style="97" customWidth="1"/>
    <col min="4115" max="4115" width="7.28515625" style="97" customWidth="1"/>
    <col min="4116" max="4123" width="4.7109375" style="97" customWidth="1"/>
    <col min="4124" max="4124" width="12.85546875" style="97" customWidth="1"/>
    <col min="4125" max="4125" width="16.5703125" style="97" bestFit="1" customWidth="1"/>
    <col min="4126" max="4352" width="9.140625" style="97"/>
    <col min="4353" max="4361" width="4.7109375" style="97" customWidth="1"/>
    <col min="4362" max="4362" width="6.140625" style="97" customWidth="1"/>
    <col min="4363" max="4363" width="4.7109375" style="97" customWidth="1"/>
    <col min="4364" max="4364" width="5.85546875" style="97" customWidth="1"/>
    <col min="4365" max="4365" width="6.28515625" style="97" customWidth="1"/>
    <col min="4366" max="4366" width="4.7109375" style="97" customWidth="1"/>
    <col min="4367" max="4367" width="6" style="97" customWidth="1"/>
    <col min="4368" max="4369" width="6.140625" style="97" customWidth="1"/>
    <col min="4370" max="4370" width="7.140625" style="97" customWidth="1"/>
    <col min="4371" max="4371" width="7.28515625" style="97" customWidth="1"/>
    <col min="4372" max="4379" width="4.7109375" style="97" customWidth="1"/>
    <col min="4380" max="4380" width="12.85546875" style="97" customWidth="1"/>
    <col min="4381" max="4381" width="16.5703125" style="97" bestFit="1" customWidth="1"/>
    <col min="4382" max="4608" width="9.140625" style="97"/>
    <col min="4609" max="4617" width="4.7109375" style="97" customWidth="1"/>
    <col min="4618" max="4618" width="6.140625" style="97" customWidth="1"/>
    <col min="4619" max="4619" width="4.7109375" style="97" customWidth="1"/>
    <col min="4620" max="4620" width="5.85546875" style="97" customWidth="1"/>
    <col min="4621" max="4621" width="6.28515625" style="97" customWidth="1"/>
    <col min="4622" max="4622" width="4.7109375" style="97" customWidth="1"/>
    <col min="4623" max="4623" width="6" style="97" customWidth="1"/>
    <col min="4624" max="4625" width="6.140625" style="97" customWidth="1"/>
    <col min="4626" max="4626" width="7.140625" style="97" customWidth="1"/>
    <col min="4627" max="4627" width="7.28515625" style="97" customWidth="1"/>
    <col min="4628" max="4635" width="4.7109375" style="97" customWidth="1"/>
    <col min="4636" max="4636" width="12.85546875" style="97" customWidth="1"/>
    <col min="4637" max="4637" width="16.5703125" style="97" bestFit="1" customWidth="1"/>
    <col min="4638" max="4864" width="9.140625" style="97"/>
    <col min="4865" max="4873" width="4.7109375" style="97" customWidth="1"/>
    <col min="4874" max="4874" width="6.140625" style="97" customWidth="1"/>
    <col min="4875" max="4875" width="4.7109375" style="97" customWidth="1"/>
    <col min="4876" max="4876" width="5.85546875" style="97" customWidth="1"/>
    <col min="4877" max="4877" width="6.28515625" style="97" customWidth="1"/>
    <col min="4878" max="4878" width="4.7109375" style="97" customWidth="1"/>
    <col min="4879" max="4879" width="6" style="97" customWidth="1"/>
    <col min="4880" max="4881" width="6.140625" style="97" customWidth="1"/>
    <col min="4882" max="4882" width="7.140625" style="97" customWidth="1"/>
    <col min="4883" max="4883" width="7.28515625" style="97" customWidth="1"/>
    <col min="4884" max="4891" width="4.7109375" style="97" customWidth="1"/>
    <col min="4892" max="4892" width="12.85546875" style="97" customWidth="1"/>
    <col min="4893" max="4893" width="16.5703125" style="97" bestFit="1" customWidth="1"/>
    <col min="4894" max="5120" width="9.140625" style="97"/>
    <col min="5121" max="5129" width="4.7109375" style="97" customWidth="1"/>
    <col min="5130" max="5130" width="6.140625" style="97" customWidth="1"/>
    <col min="5131" max="5131" width="4.7109375" style="97" customWidth="1"/>
    <col min="5132" max="5132" width="5.85546875" style="97" customWidth="1"/>
    <col min="5133" max="5133" width="6.28515625" style="97" customWidth="1"/>
    <col min="5134" max="5134" width="4.7109375" style="97" customWidth="1"/>
    <col min="5135" max="5135" width="6" style="97" customWidth="1"/>
    <col min="5136" max="5137" width="6.140625" style="97" customWidth="1"/>
    <col min="5138" max="5138" width="7.140625" style="97" customWidth="1"/>
    <col min="5139" max="5139" width="7.28515625" style="97" customWidth="1"/>
    <col min="5140" max="5147" width="4.7109375" style="97" customWidth="1"/>
    <col min="5148" max="5148" width="12.85546875" style="97" customWidth="1"/>
    <col min="5149" max="5149" width="16.5703125" style="97" bestFit="1" customWidth="1"/>
    <col min="5150" max="5376" width="9.140625" style="97"/>
    <col min="5377" max="5385" width="4.7109375" style="97" customWidth="1"/>
    <col min="5386" max="5386" width="6.140625" style="97" customWidth="1"/>
    <col min="5387" max="5387" width="4.7109375" style="97" customWidth="1"/>
    <col min="5388" max="5388" width="5.85546875" style="97" customWidth="1"/>
    <col min="5389" max="5389" width="6.28515625" style="97" customWidth="1"/>
    <col min="5390" max="5390" width="4.7109375" style="97" customWidth="1"/>
    <col min="5391" max="5391" width="6" style="97" customWidth="1"/>
    <col min="5392" max="5393" width="6.140625" style="97" customWidth="1"/>
    <col min="5394" max="5394" width="7.140625" style="97" customWidth="1"/>
    <col min="5395" max="5395" width="7.28515625" style="97" customWidth="1"/>
    <col min="5396" max="5403" width="4.7109375" style="97" customWidth="1"/>
    <col min="5404" max="5404" width="12.85546875" style="97" customWidth="1"/>
    <col min="5405" max="5405" width="16.5703125" style="97" bestFit="1" customWidth="1"/>
    <col min="5406" max="5632" width="9.140625" style="97"/>
    <col min="5633" max="5641" width="4.7109375" style="97" customWidth="1"/>
    <col min="5642" max="5642" width="6.140625" style="97" customWidth="1"/>
    <col min="5643" max="5643" width="4.7109375" style="97" customWidth="1"/>
    <col min="5644" max="5644" width="5.85546875" style="97" customWidth="1"/>
    <col min="5645" max="5645" width="6.28515625" style="97" customWidth="1"/>
    <col min="5646" max="5646" width="4.7109375" style="97" customWidth="1"/>
    <col min="5647" max="5647" width="6" style="97" customWidth="1"/>
    <col min="5648" max="5649" width="6.140625" style="97" customWidth="1"/>
    <col min="5650" max="5650" width="7.140625" style="97" customWidth="1"/>
    <col min="5651" max="5651" width="7.28515625" style="97" customWidth="1"/>
    <col min="5652" max="5659" width="4.7109375" style="97" customWidth="1"/>
    <col min="5660" max="5660" width="12.85546875" style="97" customWidth="1"/>
    <col min="5661" max="5661" width="16.5703125" style="97" bestFit="1" customWidth="1"/>
    <col min="5662" max="5888" width="9.140625" style="97"/>
    <col min="5889" max="5897" width="4.7109375" style="97" customWidth="1"/>
    <col min="5898" max="5898" width="6.140625" style="97" customWidth="1"/>
    <col min="5899" max="5899" width="4.7109375" style="97" customWidth="1"/>
    <col min="5900" max="5900" width="5.85546875" style="97" customWidth="1"/>
    <col min="5901" max="5901" width="6.28515625" style="97" customWidth="1"/>
    <col min="5902" max="5902" width="4.7109375" style="97" customWidth="1"/>
    <col min="5903" max="5903" width="6" style="97" customWidth="1"/>
    <col min="5904" max="5905" width="6.140625" style="97" customWidth="1"/>
    <col min="5906" max="5906" width="7.140625" style="97" customWidth="1"/>
    <col min="5907" max="5907" width="7.28515625" style="97" customWidth="1"/>
    <col min="5908" max="5915" width="4.7109375" style="97" customWidth="1"/>
    <col min="5916" max="5916" width="12.85546875" style="97" customWidth="1"/>
    <col min="5917" max="5917" width="16.5703125" style="97" bestFit="1" customWidth="1"/>
    <col min="5918" max="6144" width="9.140625" style="97"/>
    <col min="6145" max="6153" width="4.7109375" style="97" customWidth="1"/>
    <col min="6154" max="6154" width="6.140625" style="97" customWidth="1"/>
    <col min="6155" max="6155" width="4.7109375" style="97" customWidth="1"/>
    <col min="6156" max="6156" width="5.85546875" style="97" customWidth="1"/>
    <col min="6157" max="6157" width="6.28515625" style="97" customWidth="1"/>
    <col min="6158" max="6158" width="4.7109375" style="97" customWidth="1"/>
    <col min="6159" max="6159" width="6" style="97" customWidth="1"/>
    <col min="6160" max="6161" width="6.140625" style="97" customWidth="1"/>
    <col min="6162" max="6162" width="7.140625" style="97" customWidth="1"/>
    <col min="6163" max="6163" width="7.28515625" style="97" customWidth="1"/>
    <col min="6164" max="6171" width="4.7109375" style="97" customWidth="1"/>
    <col min="6172" max="6172" width="12.85546875" style="97" customWidth="1"/>
    <col min="6173" max="6173" width="16.5703125" style="97" bestFit="1" customWidth="1"/>
    <col min="6174" max="6400" width="9.140625" style="97"/>
    <col min="6401" max="6409" width="4.7109375" style="97" customWidth="1"/>
    <col min="6410" max="6410" width="6.140625" style="97" customWidth="1"/>
    <col min="6411" max="6411" width="4.7109375" style="97" customWidth="1"/>
    <col min="6412" max="6412" width="5.85546875" style="97" customWidth="1"/>
    <col min="6413" max="6413" width="6.28515625" style="97" customWidth="1"/>
    <col min="6414" max="6414" width="4.7109375" style="97" customWidth="1"/>
    <col min="6415" max="6415" width="6" style="97" customWidth="1"/>
    <col min="6416" max="6417" width="6.140625" style="97" customWidth="1"/>
    <col min="6418" max="6418" width="7.140625" style="97" customWidth="1"/>
    <col min="6419" max="6419" width="7.28515625" style="97" customWidth="1"/>
    <col min="6420" max="6427" width="4.7109375" style="97" customWidth="1"/>
    <col min="6428" max="6428" width="12.85546875" style="97" customWidth="1"/>
    <col min="6429" max="6429" width="16.5703125" style="97" bestFit="1" customWidth="1"/>
    <col min="6430" max="6656" width="9.140625" style="97"/>
    <col min="6657" max="6665" width="4.7109375" style="97" customWidth="1"/>
    <col min="6666" max="6666" width="6.140625" style="97" customWidth="1"/>
    <col min="6667" max="6667" width="4.7109375" style="97" customWidth="1"/>
    <col min="6668" max="6668" width="5.85546875" style="97" customWidth="1"/>
    <col min="6669" max="6669" width="6.28515625" style="97" customWidth="1"/>
    <col min="6670" max="6670" width="4.7109375" style="97" customWidth="1"/>
    <col min="6671" max="6671" width="6" style="97" customWidth="1"/>
    <col min="6672" max="6673" width="6.140625" style="97" customWidth="1"/>
    <col min="6674" max="6674" width="7.140625" style="97" customWidth="1"/>
    <col min="6675" max="6675" width="7.28515625" style="97" customWidth="1"/>
    <col min="6676" max="6683" width="4.7109375" style="97" customWidth="1"/>
    <col min="6684" max="6684" width="12.85546875" style="97" customWidth="1"/>
    <col min="6685" max="6685" width="16.5703125" style="97" bestFit="1" customWidth="1"/>
    <col min="6686" max="6912" width="9.140625" style="97"/>
    <col min="6913" max="6921" width="4.7109375" style="97" customWidth="1"/>
    <col min="6922" max="6922" width="6.140625" style="97" customWidth="1"/>
    <col min="6923" max="6923" width="4.7109375" style="97" customWidth="1"/>
    <col min="6924" max="6924" width="5.85546875" style="97" customWidth="1"/>
    <col min="6925" max="6925" width="6.28515625" style="97" customWidth="1"/>
    <col min="6926" max="6926" width="4.7109375" style="97" customWidth="1"/>
    <col min="6927" max="6927" width="6" style="97" customWidth="1"/>
    <col min="6928" max="6929" width="6.140625" style="97" customWidth="1"/>
    <col min="6930" max="6930" width="7.140625" style="97" customWidth="1"/>
    <col min="6931" max="6931" width="7.28515625" style="97" customWidth="1"/>
    <col min="6932" max="6939" width="4.7109375" style="97" customWidth="1"/>
    <col min="6940" max="6940" width="12.85546875" style="97" customWidth="1"/>
    <col min="6941" max="6941" width="16.5703125" style="97" bestFit="1" customWidth="1"/>
    <col min="6942" max="7168" width="9.140625" style="97"/>
    <col min="7169" max="7177" width="4.7109375" style="97" customWidth="1"/>
    <col min="7178" max="7178" width="6.140625" style="97" customWidth="1"/>
    <col min="7179" max="7179" width="4.7109375" style="97" customWidth="1"/>
    <col min="7180" max="7180" width="5.85546875" style="97" customWidth="1"/>
    <col min="7181" max="7181" width="6.28515625" style="97" customWidth="1"/>
    <col min="7182" max="7182" width="4.7109375" style="97" customWidth="1"/>
    <col min="7183" max="7183" width="6" style="97" customWidth="1"/>
    <col min="7184" max="7185" width="6.140625" style="97" customWidth="1"/>
    <col min="7186" max="7186" width="7.140625" style="97" customWidth="1"/>
    <col min="7187" max="7187" width="7.28515625" style="97" customWidth="1"/>
    <col min="7188" max="7195" width="4.7109375" style="97" customWidth="1"/>
    <col min="7196" max="7196" width="12.85546875" style="97" customWidth="1"/>
    <col min="7197" max="7197" width="16.5703125" style="97" bestFit="1" customWidth="1"/>
    <col min="7198" max="7424" width="9.140625" style="97"/>
    <col min="7425" max="7433" width="4.7109375" style="97" customWidth="1"/>
    <col min="7434" max="7434" width="6.140625" style="97" customWidth="1"/>
    <col min="7435" max="7435" width="4.7109375" style="97" customWidth="1"/>
    <col min="7436" max="7436" width="5.85546875" style="97" customWidth="1"/>
    <col min="7437" max="7437" width="6.28515625" style="97" customWidth="1"/>
    <col min="7438" max="7438" width="4.7109375" style="97" customWidth="1"/>
    <col min="7439" max="7439" width="6" style="97" customWidth="1"/>
    <col min="7440" max="7441" width="6.140625" style="97" customWidth="1"/>
    <col min="7442" max="7442" width="7.140625" style="97" customWidth="1"/>
    <col min="7443" max="7443" width="7.28515625" style="97" customWidth="1"/>
    <col min="7444" max="7451" width="4.7109375" style="97" customWidth="1"/>
    <col min="7452" max="7452" width="12.85546875" style="97" customWidth="1"/>
    <col min="7453" max="7453" width="16.5703125" style="97" bestFit="1" customWidth="1"/>
    <col min="7454" max="7680" width="9.140625" style="97"/>
    <col min="7681" max="7689" width="4.7109375" style="97" customWidth="1"/>
    <col min="7690" max="7690" width="6.140625" style="97" customWidth="1"/>
    <col min="7691" max="7691" width="4.7109375" style="97" customWidth="1"/>
    <col min="7692" max="7692" width="5.85546875" style="97" customWidth="1"/>
    <col min="7693" max="7693" width="6.28515625" style="97" customWidth="1"/>
    <col min="7694" max="7694" width="4.7109375" style="97" customWidth="1"/>
    <col min="7695" max="7695" width="6" style="97" customWidth="1"/>
    <col min="7696" max="7697" width="6.140625" style="97" customWidth="1"/>
    <col min="7698" max="7698" width="7.140625" style="97" customWidth="1"/>
    <col min="7699" max="7699" width="7.28515625" style="97" customWidth="1"/>
    <col min="7700" max="7707" width="4.7109375" style="97" customWidth="1"/>
    <col min="7708" max="7708" width="12.85546875" style="97" customWidth="1"/>
    <col min="7709" max="7709" width="16.5703125" style="97" bestFit="1" customWidth="1"/>
    <col min="7710" max="7936" width="9.140625" style="97"/>
    <col min="7937" max="7945" width="4.7109375" style="97" customWidth="1"/>
    <col min="7946" max="7946" width="6.140625" style="97" customWidth="1"/>
    <col min="7947" max="7947" width="4.7109375" style="97" customWidth="1"/>
    <col min="7948" max="7948" width="5.85546875" style="97" customWidth="1"/>
    <col min="7949" max="7949" width="6.28515625" style="97" customWidth="1"/>
    <col min="7950" max="7950" width="4.7109375" style="97" customWidth="1"/>
    <col min="7951" max="7951" width="6" style="97" customWidth="1"/>
    <col min="7952" max="7953" width="6.140625" style="97" customWidth="1"/>
    <col min="7954" max="7954" width="7.140625" style="97" customWidth="1"/>
    <col min="7955" max="7955" width="7.28515625" style="97" customWidth="1"/>
    <col min="7956" max="7963" width="4.7109375" style="97" customWidth="1"/>
    <col min="7964" max="7964" width="12.85546875" style="97" customWidth="1"/>
    <col min="7965" max="7965" width="16.5703125" style="97" bestFit="1" customWidth="1"/>
    <col min="7966" max="8192" width="9.140625" style="97"/>
    <col min="8193" max="8201" width="4.7109375" style="97" customWidth="1"/>
    <col min="8202" max="8202" width="6.140625" style="97" customWidth="1"/>
    <col min="8203" max="8203" width="4.7109375" style="97" customWidth="1"/>
    <col min="8204" max="8204" width="5.85546875" style="97" customWidth="1"/>
    <col min="8205" max="8205" width="6.28515625" style="97" customWidth="1"/>
    <col min="8206" max="8206" width="4.7109375" style="97" customWidth="1"/>
    <col min="8207" max="8207" width="6" style="97" customWidth="1"/>
    <col min="8208" max="8209" width="6.140625" style="97" customWidth="1"/>
    <col min="8210" max="8210" width="7.140625" style="97" customWidth="1"/>
    <col min="8211" max="8211" width="7.28515625" style="97" customWidth="1"/>
    <col min="8212" max="8219" width="4.7109375" style="97" customWidth="1"/>
    <col min="8220" max="8220" width="12.85546875" style="97" customWidth="1"/>
    <col min="8221" max="8221" width="16.5703125" style="97" bestFit="1" customWidth="1"/>
    <col min="8222" max="8448" width="9.140625" style="97"/>
    <col min="8449" max="8457" width="4.7109375" style="97" customWidth="1"/>
    <col min="8458" max="8458" width="6.140625" style="97" customWidth="1"/>
    <col min="8459" max="8459" width="4.7109375" style="97" customWidth="1"/>
    <col min="8460" max="8460" width="5.85546875" style="97" customWidth="1"/>
    <col min="8461" max="8461" width="6.28515625" style="97" customWidth="1"/>
    <col min="8462" max="8462" width="4.7109375" style="97" customWidth="1"/>
    <col min="8463" max="8463" width="6" style="97" customWidth="1"/>
    <col min="8464" max="8465" width="6.140625" style="97" customWidth="1"/>
    <col min="8466" max="8466" width="7.140625" style="97" customWidth="1"/>
    <col min="8467" max="8467" width="7.28515625" style="97" customWidth="1"/>
    <col min="8468" max="8475" width="4.7109375" style="97" customWidth="1"/>
    <col min="8476" max="8476" width="12.85546875" style="97" customWidth="1"/>
    <col min="8477" max="8477" width="16.5703125" style="97" bestFit="1" customWidth="1"/>
    <col min="8478" max="8704" width="9.140625" style="97"/>
    <col min="8705" max="8713" width="4.7109375" style="97" customWidth="1"/>
    <col min="8714" max="8714" width="6.140625" style="97" customWidth="1"/>
    <col min="8715" max="8715" width="4.7109375" style="97" customWidth="1"/>
    <col min="8716" max="8716" width="5.85546875" style="97" customWidth="1"/>
    <col min="8717" max="8717" width="6.28515625" style="97" customWidth="1"/>
    <col min="8718" max="8718" width="4.7109375" style="97" customWidth="1"/>
    <col min="8719" max="8719" width="6" style="97" customWidth="1"/>
    <col min="8720" max="8721" width="6.140625" style="97" customWidth="1"/>
    <col min="8722" max="8722" width="7.140625" style="97" customWidth="1"/>
    <col min="8723" max="8723" width="7.28515625" style="97" customWidth="1"/>
    <col min="8724" max="8731" width="4.7109375" style="97" customWidth="1"/>
    <col min="8732" max="8732" width="12.85546875" style="97" customWidth="1"/>
    <col min="8733" max="8733" width="16.5703125" style="97" bestFit="1" customWidth="1"/>
    <col min="8734" max="8960" width="9.140625" style="97"/>
    <col min="8961" max="8969" width="4.7109375" style="97" customWidth="1"/>
    <col min="8970" max="8970" width="6.140625" style="97" customWidth="1"/>
    <col min="8971" max="8971" width="4.7109375" style="97" customWidth="1"/>
    <col min="8972" max="8972" width="5.85546875" style="97" customWidth="1"/>
    <col min="8973" max="8973" width="6.28515625" style="97" customWidth="1"/>
    <col min="8974" max="8974" width="4.7109375" style="97" customWidth="1"/>
    <col min="8975" max="8975" width="6" style="97" customWidth="1"/>
    <col min="8976" max="8977" width="6.140625" style="97" customWidth="1"/>
    <col min="8978" max="8978" width="7.140625" style="97" customWidth="1"/>
    <col min="8979" max="8979" width="7.28515625" style="97" customWidth="1"/>
    <col min="8980" max="8987" width="4.7109375" style="97" customWidth="1"/>
    <col min="8988" max="8988" width="12.85546875" style="97" customWidth="1"/>
    <col min="8989" max="8989" width="16.5703125" style="97" bestFit="1" customWidth="1"/>
    <col min="8990" max="9216" width="9.140625" style="97"/>
    <col min="9217" max="9225" width="4.7109375" style="97" customWidth="1"/>
    <col min="9226" max="9226" width="6.140625" style="97" customWidth="1"/>
    <col min="9227" max="9227" width="4.7109375" style="97" customWidth="1"/>
    <col min="9228" max="9228" width="5.85546875" style="97" customWidth="1"/>
    <col min="9229" max="9229" width="6.28515625" style="97" customWidth="1"/>
    <col min="9230" max="9230" width="4.7109375" style="97" customWidth="1"/>
    <col min="9231" max="9231" width="6" style="97" customWidth="1"/>
    <col min="9232" max="9233" width="6.140625" style="97" customWidth="1"/>
    <col min="9234" max="9234" width="7.140625" style="97" customWidth="1"/>
    <col min="9235" max="9235" width="7.28515625" style="97" customWidth="1"/>
    <col min="9236" max="9243" width="4.7109375" style="97" customWidth="1"/>
    <col min="9244" max="9244" width="12.85546875" style="97" customWidth="1"/>
    <col min="9245" max="9245" width="16.5703125" style="97" bestFit="1" customWidth="1"/>
    <col min="9246" max="9472" width="9.140625" style="97"/>
    <col min="9473" max="9481" width="4.7109375" style="97" customWidth="1"/>
    <col min="9482" max="9482" width="6.140625" style="97" customWidth="1"/>
    <col min="9483" max="9483" width="4.7109375" style="97" customWidth="1"/>
    <col min="9484" max="9484" width="5.85546875" style="97" customWidth="1"/>
    <col min="9485" max="9485" width="6.28515625" style="97" customWidth="1"/>
    <col min="9486" max="9486" width="4.7109375" style="97" customWidth="1"/>
    <col min="9487" max="9487" width="6" style="97" customWidth="1"/>
    <col min="9488" max="9489" width="6.140625" style="97" customWidth="1"/>
    <col min="9490" max="9490" width="7.140625" style="97" customWidth="1"/>
    <col min="9491" max="9491" width="7.28515625" style="97" customWidth="1"/>
    <col min="9492" max="9499" width="4.7109375" style="97" customWidth="1"/>
    <col min="9500" max="9500" width="12.85546875" style="97" customWidth="1"/>
    <col min="9501" max="9501" width="16.5703125" style="97" bestFit="1" customWidth="1"/>
    <col min="9502" max="9728" width="9.140625" style="97"/>
    <col min="9729" max="9737" width="4.7109375" style="97" customWidth="1"/>
    <col min="9738" max="9738" width="6.140625" style="97" customWidth="1"/>
    <col min="9739" max="9739" width="4.7109375" style="97" customWidth="1"/>
    <col min="9740" max="9740" width="5.85546875" style="97" customWidth="1"/>
    <col min="9741" max="9741" width="6.28515625" style="97" customWidth="1"/>
    <col min="9742" max="9742" width="4.7109375" style="97" customWidth="1"/>
    <col min="9743" max="9743" width="6" style="97" customWidth="1"/>
    <col min="9744" max="9745" width="6.140625" style="97" customWidth="1"/>
    <col min="9746" max="9746" width="7.140625" style="97" customWidth="1"/>
    <col min="9747" max="9747" width="7.28515625" style="97" customWidth="1"/>
    <col min="9748" max="9755" width="4.7109375" style="97" customWidth="1"/>
    <col min="9756" max="9756" width="12.85546875" style="97" customWidth="1"/>
    <col min="9757" max="9757" width="16.5703125" style="97" bestFit="1" customWidth="1"/>
    <col min="9758" max="9984" width="9.140625" style="97"/>
    <col min="9985" max="9993" width="4.7109375" style="97" customWidth="1"/>
    <col min="9994" max="9994" width="6.140625" style="97" customWidth="1"/>
    <col min="9995" max="9995" width="4.7109375" style="97" customWidth="1"/>
    <col min="9996" max="9996" width="5.85546875" style="97" customWidth="1"/>
    <col min="9997" max="9997" width="6.28515625" style="97" customWidth="1"/>
    <col min="9998" max="9998" width="4.7109375" style="97" customWidth="1"/>
    <col min="9999" max="9999" width="6" style="97" customWidth="1"/>
    <col min="10000" max="10001" width="6.140625" style="97" customWidth="1"/>
    <col min="10002" max="10002" width="7.140625" style="97" customWidth="1"/>
    <col min="10003" max="10003" width="7.28515625" style="97" customWidth="1"/>
    <col min="10004" max="10011" width="4.7109375" style="97" customWidth="1"/>
    <col min="10012" max="10012" width="12.85546875" style="97" customWidth="1"/>
    <col min="10013" max="10013" width="16.5703125" style="97" bestFit="1" customWidth="1"/>
    <col min="10014" max="10240" width="9.140625" style="97"/>
    <col min="10241" max="10249" width="4.7109375" style="97" customWidth="1"/>
    <col min="10250" max="10250" width="6.140625" style="97" customWidth="1"/>
    <col min="10251" max="10251" width="4.7109375" style="97" customWidth="1"/>
    <col min="10252" max="10252" width="5.85546875" style="97" customWidth="1"/>
    <col min="10253" max="10253" width="6.28515625" style="97" customWidth="1"/>
    <col min="10254" max="10254" width="4.7109375" style="97" customWidth="1"/>
    <col min="10255" max="10255" width="6" style="97" customWidth="1"/>
    <col min="10256" max="10257" width="6.140625" style="97" customWidth="1"/>
    <col min="10258" max="10258" width="7.140625" style="97" customWidth="1"/>
    <col min="10259" max="10259" width="7.28515625" style="97" customWidth="1"/>
    <col min="10260" max="10267" width="4.7109375" style="97" customWidth="1"/>
    <col min="10268" max="10268" width="12.85546875" style="97" customWidth="1"/>
    <col min="10269" max="10269" width="16.5703125" style="97" bestFit="1" customWidth="1"/>
    <col min="10270" max="10496" width="9.140625" style="97"/>
    <col min="10497" max="10505" width="4.7109375" style="97" customWidth="1"/>
    <col min="10506" max="10506" width="6.140625" style="97" customWidth="1"/>
    <col min="10507" max="10507" width="4.7109375" style="97" customWidth="1"/>
    <col min="10508" max="10508" width="5.85546875" style="97" customWidth="1"/>
    <col min="10509" max="10509" width="6.28515625" style="97" customWidth="1"/>
    <col min="10510" max="10510" width="4.7109375" style="97" customWidth="1"/>
    <col min="10511" max="10511" width="6" style="97" customWidth="1"/>
    <col min="10512" max="10513" width="6.140625" style="97" customWidth="1"/>
    <col min="10514" max="10514" width="7.140625" style="97" customWidth="1"/>
    <col min="10515" max="10515" width="7.28515625" style="97" customWidth="1"/>
    <col min="10516" max="10523" width="4.7109375" style="97" customWidth="1"/>
    <col min="10524" max="10524" width="12.85546875" style="97" customWidth="1"/>
    <col min="10525" max="10525" width="16.5703125" style="97" bestFit="1" customWidth="1"/>
    <col min="10526" max="10752" width="9.140625" style="97"/>
    <col min="10753" max="10761" width="4.7109375" style="97" customWidth="1"/>
    <col min="10762" max="10762" width="6.140625" style="97" customWidth="1"/>
    <col min="10763" max="10763" width="4.7109375" style="97" customWidth="1"/>
    <col min="10764" max="10764" width="5.85546875" style="97" customWidth="1"/>
    <col min="10765" max="10765" width="6.28515625" style="97" customWidth="1"/>
    <col min="10766" max="10766" width="4.7109375" style="97" customWidth="1"/>
    <col min="10767" max="10767" width="6" style="97" customWidth="1"/>
    <col min="10768" max="10769" width="6.140625" style="97" customWidth="1"/>
    <col min="10770" max="10770" width="7.140625" style="97" customWidth="1"/>
    <col min="10771" max="10771" width="7.28515625" style="97" customWidth="1"/>
    <col min="10772" max="10779" width="4.7109375" style="97" customWidth="1"/>
    <col min="10780" max="10780" width="12.85546875" style="97" customWidth="1"/>
    <col min="10781" max="10781" width="16.5703125" style="97" bestFit="1" customWidth="1"/>
    <col min="10782" max="11008" width="9.140625" style="97"/>
    <col min="11009" max="11017" width="4.7109375" style="97" customWidth="1"/>
    <col min="11018" max="11018" width="6.140625" style="97" customWidth="1"/>
    <col min="11019" max="11019" width="4.7109375" style="97" customWidth="1"/>
    <col min="11020" max="11020" width="5.85546875" style="97" customWidth="1"/>
    <col min="11021" max="11021" width="6.28515625" style="97" customWidth="1"/>
    <col min="11022" max="11022" width="4.7109375" style="97" customWidth="1"/>
    <col min="11023" max="11023" width="6" style="97" customWidth="1"/>
    <col min="11024" max="11025" width="6.140625" style="97" customWidth="1"/>
    <col min="11026" max="11026" width="7.140625" style="97" customWidth="1"/>
    <col min="11027" max="11027" width="7.28515625" style="97" customWidth="1"/>
    <col min="11028" max="11035" width="4.7109375" style="97" customWidth="1"/>
    <col min="11036" max="11036" width="12.85546875" style="97" customWidth="1"/>
    <col min="11037" max="11037" width="16.5703125" style="97" bestFit="1" customWidth="1"/>
    <col min="11038" max="11264" width="9.140625" style="97"/>
    <col min="11265" max="11273" width="4.7109375" style="97" customWidth="1"/>
    <col min="11274" max="11274" width="6.140625" style="97" customWidth="1"/>
    <col min="11275" max="11275" width="4.7109375" style="97" customWidth="1"/>
    <col min="11276" max="11276" width="5.85546875" style="97" customWidth="1"/>
    <col min="11277" max="11277" width="6.28515625" style="97" customWidth="1"/>
    <col min="11278" max="11278" width="4.7109375" style="97" customWidth="1"/>
    <col min="11279" max="11279" width="6" style="97" customWidth="1"/>
    <col min="11280" max="11281" width="6.140625" style="97" customWidth="1"/>
    <col min="11282" max="11282" width="7.140625" style="97" customWidth="1"/>
    <col min="11283" max="11283" width="7.28515625" style="97" customWidth="1"/>
    <col min="11284" max="11291" width="4.7109375" style="97" customWidth="1"/>
    <col min="11292" max="11292" width="12.85546875" style="97" customWidth="1"/>
    <col min="11293" max="11293" width="16.5703125" style="97" bestFit="1" customWidth="1"/>
    <col min="11294" max="11520" width="9.140625" style="97"/>
    <col min="11521" max="11529" width="4.7109375" style="97" customWidth="1"/>
    <col min="11530" max="11530" width="6.140625" style="97" customWidth="1"/>
    <col min="11531" max="11531" width="4.7109375" style="97" customWidth="1"/>
    <col min="11532" max="11532" width="5.85546875" style="97" customWidth="1"/>
    <col min="11533" max="11533" width="6.28515625" style="97" customWidth="1"/>
    <col min="11534" max="11534" width="4.7109375" style="97" customWidth="1"/>
    <col min="11535" max="11535" width="6" style="97" customWidth="1"/>
    <col min="11536" max="11537" width="6.140625" style="97" customWidth="1"/>
    <col min="11538" max="11538" width="7.140625" style="97" customWidth="1"/>
    <col min="11539" max="11539" width="7.28515625" style="97" customWidth="1"/>
    <col min="11540" max="11547" width="4.7109375" style="97" customWidth="1"/>
    <col min="11548" max="11548" width="12.85546875" style="97" customWidth="1"/>
    <col min="11549" max="11549" width="16.5703125" style="97" bestFit="1" customWidth="1"/>
    <col min="11550" max="11776" width="9.140625" style="97"/>
    <col min="11777" max="11785" width="4.7109375" style="97" customWidth="1"/>
    <col min="11786" max="11786" width="6.140625" style="97" customWidth="1"/>
    <col min="11787" max="11787" width="4.7109375" style="97" customWidth="1"/>
    <col min="11788" max="11788" width="5.85546875" style="97" customWidth="1"/>
    <col min="11789" max="11789" width="6.28515625" style="97" customWidth="1"/>
    <col min="11790" max="11790" width="4.7109375" style="97" customWidth="1"/>
    <col min="11791" max="11791" width="6" style="97" customWidth="1"/>
    <col min="11792" max="11793" width="6.140625" style="97" customWidth="1"/>
    <col min="11794" max="11794" width="7.140625" style="97" customWidth="1"/>
    <col min="11795" max="11795" width="7.28515625" style="97" customWidth="1"/>
    <col min="11796" max="11803" width="4.7109375" style="97" customWidth="1"/>
    <col min="11804" max="11804" width="12.85546875" style="97" customWidth="1"/>
    <col min="11805" max="11805" width="16.5703125" style="97" bestFit="1" customWidth="1"/>
    <col min="11806" max="12032" width="9.140625" style="97"/>
    <col min="12033" max="12041" width="4.7109375" style="97" customWidth="1"/>
    <col min="12042" max="12042" width="6.140625" style="97" customWidth="1"/>
    <col min="12043" max="12043" width="4.7109375" style="97" customWidth="1"/>
    <col min="12044" max="12044" width="5.85546875" style="97" customWidth="1"/>
    <col min="12045" max="12045" width="6.28515625" style="97" customWidth="1"/>
    <col min="12046" max="12046" width="4.7109375" style="97" customWidth="1"/>
    <col min="12047" max="12047" width="6" style="97" customWidth="1"/>
    <col min="12048" max="12049" width="6.140625" style="97" customWidth="1"/>
    <col min="12050" max="12050" width="7.140625" style="97" customWidth="1"/>
    <col min="12051" max="12051" width="7.28515625" style="97" customWidth="1"/>
    <col min="12052" max="12059" width="4.7109375" style="97" customWidth="1"/>
    <col min="12060" max="12060" width="12.85546875" style="97" customWidth="1"/>
    <col min="12061" max="12061" width="16.5703125" style="97" bestFit="1" customWidth="1"/>
    <col min="12062" max="12288" width="9.140625" style="97"/>
    <col min="12289" max="12297" width="4.7109375" style="97" customWidth="1"/>
    <col min="12298" max="12298" width="6.140625" style="97" customWidth="1"/>
    <col min="12299" max="12299" width="4.7109375" style="97" customWidth="1"/>
    <col min="12300" max="12300" width="5.85546875" style="97" customWidth="1"/>
    <col min="12301" max="12301" width="6.28515625" style="97" customWidth="1"/>
    <col min="12302" max="12302" width="4.7109375" style="97" customWidth="1"/>
    <col min="12303" max="12303" width="6" style="97" customWidth="1"/>
    <col min="12304" max="12305" width="6.140625" style="97" customWidth="1"/>
    <col min="12306" max="12306" width="7.140625" style="97" customWidth="1"/>
    <col min="12307" max="12307" width="7.28515625" style="97" customWidth="1"/>
    <col min="12308" max="12315" width="4.7109375" style="97" customWidth="1"/>
    <col min="12316" max="12316" width="12.85546875" style="97" customWidth="1"/>
    <col min="12317" max="12317" width="16.5703125" style="97" bestFit="1" customWidth="1"/>
    <col min="12318" max="12544" width="9.140625" style="97"/>
    <col min="12545" max="12553" width="4.7109375" style="97" customWidth="1"/>
    <col min="12554" max="12554" width="6.140625" style="97" customWidth="1"/>
    <col min="12555" max="12555" width="4.7109375" style="97" customWidth="1"/>
    <col min="12556" max="12556" width="5.85546875" style="97" customWidth="1"/>
    <col min="12557" max="12557" width="6.28515625" style="97" customWidth="1"/>
    <col min="12558" max="12558" width="4.7109375" style="97" customWidth="1"/>
    <col min="12559" max="12559" width="6" style="97" customWidth="1"/>
    <col min="12560" max="12561" width="6.140625" style="97" customWidth="1"/>
    <col min="12562" max="12562" width="7.140625" style="97" customWidth="1"/>
    <col min="12563" max="12563" width="7.28515625" style="97" customWidth="1"/>
    <col min="12564" max="12571" width="4.7109375" style="97" customWidth="1"/>
    <col min="12572" max="12572" width="12.85546875" style="97" customWidth="1"/>
    <col min="12573" max="12573" width="16.5703125" style="97" bestFit="1" customWidth="1"/>
    <col min="12574" max="12800" width="9.140625" style="97"/>
    <col min="12801" max="12809" width="4.7109375" style="97" customWidth="1"/>
    <col min="12810" max="12810" width="6.140625" style="97" customWidth="1"/>
    <col min="12811" max="12811" width="4.7109375" style="97" customWidth="1"/>
    <col min="12812" max="12812" width="5.85546875" style="97" customWidth="1"/>
    <col min="12813" max="12813" width="6.28515625" style="97" customWidth="1"/>
    <col min="12814" max="12814" width="4.7109375" style="97" customWidth="1"/>
    <col min="12815" max="12815" width="6" style="97" customWidth="1"/>
    <col min="12816" max="12817" width="6.140625" style="97" customWidth="1"/>
    <col min="12818" max="12818" width="7.140625" style="97" customWidth="1"/>
    <col min="12819" max="12819" width="7.28515625" style="97" customWidth="1"/>
    <col min="12820" max="12827" width="4.7109375" style="97" customWidth="1"/>
    <col min="12828" max="12828" width="12.85546875" style="97" customWidth="1"/>
    <col min="12829" max="12829" width="16.5703125" style="97" bestFit="1" customWidth="1"/>
    <col min="12830" max="13056" width="9.140625" style="97"/>
    <col min="13057" max="13065" width="4.7109375" style="97" customWidth="1"/>
    <col min="13066" max="13066" width="6.140625" style="97" customWidth="1"/>
    <col min="13067" max="13067" width="4.7109375" style="97" customWidth="1"/>
    <col min="13068" max="13068" width="5.85546875" style="97" customWidth="1"/>
    <col min="13069" max="13069" width="6.28515625" style="97" customWidth="1"/>
    <col min="13070" max="13070" width="4.7109375" style="97" customWidth="1"/>
    <col min="13071" max="13071" width="6" style="97" customWidth="1"/>
    <col min="13072" max="13073" width="6.140625" style="97" customWidth="1"/>
    <col min="13074" max="13074" width="7.140625" style="97" customWidth="1"/>
    <col min="13075" max="13075" width="7.28515625" style="97" customWidth="1"/>
    <col min="13076" max="13083" width="4.7109375" style="97" customWidth="1"/>
    <col min="13084" max="13084" width="12.85546875" style="97" customWidth="1"/>
    <col min="13085" max="13085" width="16.5703125" style="97" bestFit="1" customWidth="1"/>
    <col min="13086" max="13312" width="9.140625" style="97"/>
    <col min="13313" max="13321" width="4.7109375" style="97" customWidth="1"/>
    <col min="13322" max="13322" width="6.140625" style="97" customWidth="1"/>
    <col min="13323" max="13323" width="4.7109375" style="97" customWidth="1"/>
    <col min="13324" max="13324" width="5.85546875" style="97" customWidth="1"/>
    <col min="13325" max="13325" width="6.28515625" style="97" customWidth="1"/>
    <col min="13326" max="13326" width="4.7109375" style="97" customWidth="1"/>
    <col min="13327" max="13327" width="6" style="97" customWidth="1"/>
    <col min="13328" max="13329" width="6.140625" style="97" customWidth="1"/>
    <col min="13330" max="13330" width="7.140625" style="97" customWidth="1"/>
    <col min="13331" max="13331" width="7.28515625" style="97" customWidth="1"/>
    <col min="13332" max="13339" width="4.7109375" style="97" customWidth="1"/>
    <col min="13340" max="13340" width="12.85546875" style="97" customWidth="1"/>
    <col min="13341" max="13341" width="16.5703125" style="97" bestFit="1" customWidth="1"/>
    <col min="13342" max="13568" width="9.140625" style="97"/>
    <col min="13569" max="13577" width="4.7109375" style="97" customWidth="1"/>
    <col min="13578" max="13578" width="6.140625" style="97" customWidth="1"/>
    <col min="13579" max="13579" width="4.7109375" style="97" customWidth="1"/>
    <col min="13580" max="13580" width="5.85546875" style="97" customWidth="1"/>
    <col min="13581" max="13581" width="6.28515625" style="97" customWidth="1"/>
    <col min="13582" max="13582" width="4.7109375" style="97" customWidth="1"/>
    <col min="13583" max="13583" width="6" style="97" customWidth="1"/>
    <col min="13584" max="13585" width="6.140625" style="97" customWidth="1"/>
    <col min="13586" max="13586" width="7.140625" style="97" customWidth="1"/>
    <col min="13587" max="13587" width="7.28515625" style="97" customWidth="1"/>
    <col min="13588" max="13595" width="4.7109375" style="97" customWidth="1"/>
    <col min="13596" max="13596" width="12.85546875" style="97" customWidth="1"/>
    <col min="13597" max="13597" width="16.5703125" style="97" bestFit="1" customWidth="1"/>
    <col min="13598" max="13824" width="9.140625" style="97"/>
    <col min="13825" max="13833" width="4.7109375" style="97" customWidth="1"/>
    <col min="13834" max="13834" width="6.140625" style="97" customWidth="1"/>
    <col min="13835" max="13835" width="4.7109375" style="97" customWidth="1"/>
    <col min="13836" max="13836" width="5.85546875" style="97" customWidth="1"/>
    <col min="13837" max="13837" width="6.28515625" style="97" customWidth="1"/>
    <col min="13838" max="13838" width="4.7109375" style="97" customWidth="1"/>
    <col min="13839" max="13839" width="6" style="97" customWidth="1"/>
    <col min="13840" max="13841" width="6.140625" style="97" customWidth="1"/>
    <col min="13842" max="13842" width="7.140625" style="97" customWidth="1"/>
    <col min="13843" max="13843" width="7.28515625" style="97" customWidth="1"/>
    <col min="13844" max="13851" width="4.7109375" style="97" customWidth="1"/>
    <col min="13852" max="13852" width="12.85546875" style="97" customWidth="1"/>
    <col min="13853" max="13853" width="16.5703125" style="97" bestFit="1" customWidth="1"/>
    <col min="13854" max="14080" width="9.140625" style="97"/>
    <col min="14081" max="14089" width="4.7109375" style="97" customWidth="1"/>
    <col min="14090" max="14090" width="6.140625" style="97" customWidth="1"/>
    <col min="14091" max="14091" width="4.7109375" style="97" customWidth="1"/>
    <col min="14092" max="14092" width="5.85546875" style="97" customWidth="1"/>
    <col min="14093" max="14093" width="6.28515625" style="97" customWidth="1"/>
    <col min="14094" max="14094" width="4.7109375" style="97" customWidth="1"/>
    <col min="14095" max="14095" width="6" style="97" customWidth="1"/>
    <col min="14096" max="14097" width="6.140625" style="97" customWidth="1"/>
    <col min="14098" max="14098" width="7.140625" style="97" customWidth="1"/>
    <col min="14099" max="14099" width="7.28515625" style="97" customWidth="1"/>
    <col min="14100" max="14107" width="4.7109375" style="97" customWidth="1"/>
    <col min="14108" max="14108" width="12.85546875" style="97" customWidth="1"/>
    <col min="14109" max="14109" width="16.5703125" style="97" bestFit="1" customWidth="1"/>
    <col min="14110" max="14336" width="9.140625" style="97"/>
    <col min="14337" max="14345" width="4.7109375" style="97" customWidth="1"/>
    <col min="14346" max="14346" width="6.140625" style="97" customWidth="1"/>
    <col min="14347" max="14347" width="4.7109375" style="97" customWidth="1"/>
    <col min="14348" max="14348" width="5.85546875" style="97" customWidth="1"/>
    <col min="14349" max="14349" width="6.28515625" style="97" customWidth="1"/>
    <col min="14350" max="14350" width="4.7109375" style="97" customWidth="1"/>
    <col min="14351" max="14351" width="6" style="97" customWidth="1"/>
    <col min="14352" max="14353" width="6.140625" style="97" customWidth="1"/>
    <col min="14354" max="14354" width="7.140625" style="97" customWidth="1"/>
    <col min="14355" max="14355" width="7.28515625" style="97" customWidth="1"/>
    <col min="14356" max="14363" width="4.7109375" style="97" customWidth="1"/>
    <col min="14364" max="14364" width="12.85546875" style="97" customWidth="1"/>
    <col min="14365" max="14365" width="16.5703125" style="97" bestFit="1" customWidth="1"/>
    <col min="14366" max="14592" width="9.140625" style="97"/>
    <col min="14593" max="14601" width="4.7109375" style="97" customWidth="1"/>
    <col min="14602" max="14602" width="6.140625" style="97" customWidth="1"/>
    <col min="14603" max="14603" width="4.7109375" style="97" customWidth="1"/>
    <col min="14604" max="14604" width="5.85546875" style="97" customWidth="1"/>
    <col min="14605" max="14605" width="6.28515625" style="97" customWidth="1"/>
    <col min="14606" max="14606" width="4.7109375" style="97" customWidth="1"/>
    <col min="14607" max="14607" width="6" style="97" customWidth="1"/>
    <col min="14608" max="14609" width="6.140625" style="97" customWidth="1"/>
    <col min="14610" max="14610" width="7.140625" style="97" customWidth="1"/>
    <col min="14611" max="14611" width="7.28515625" style="97" customWidth="1"/>
    <col min="14612" max="14619" width="4.7109375" style="97" customWidth="1"/>
    <col min="14620" max="14620" width="12.85546875" style="97" customWidth="1"/>
    <col min="14621" max="14621" width="16.5703125" style="97" bestFit="1" customWidth="1"/>
    <col min="14622" max="14848" width="9.140625" style="97"/>
    <col min="14849" max="14857" width="4.7109375" style="97" customWidth="1"/>
    <col min="14858" max="14858" width="6.140625" style="97" customWidth="1"/>
    <col min="14859" max="14859" width="4.7109375" style="97" customWidth="1"/>
    <col min="14860" max="14860" width="5.85546875" style="97" customWidth="1"/>
    <col min="14861" max="14861" width="6.28515625" style="97" customWidth="1"/>
    <col min="14862" max="14862" width="4.7109375" style="97" customWidth="1"/>
    <col min="14863" max="14863" width="6" style="97" customWidth="1"/>
    <col min="14864" max="14865" width="6.140625" style="97" customWidth="1"/>
    <col min="14866" max="14866" width="7.140625" style="97" customWidth="1"/>
    <col min="14867" max="14867" width="7.28515625" style="97" customWidth="1"/>
    <col min="14868" max="14875" width="4.7109375" style="97" customWidth="1"/>
    <col min="14876" max="14876" width="12.85546875" style="97" customWidth="1"/>
    <col min="14877" max="14877" width="16.5703125" style="97" bestFit="1" customWidth="1"/>
    <col min="14878" max="15104" width="9.140625" style="97"/>
    <col min="15105" max="15113" width="4.7109375" style="97" customWidth="1"/>
    <col min="15114" max="15114" width="6.140625" style="97" customWidth="1"/>
    <col min="15115" max="15115" width="4.7109375" style="97" customWidth="1"/>
    <col min="15116" max="15116" width="5.85546875" style="97" customWidth="1"/>
    <col min="15117" max="15117" width="6.28515625" style="97" customWidth="1"/>
    <col min="15118" max="15118" width="4.7109375" style="97" customWidth="1"/>
    <col min="15119" max="15119" width="6" style="97" customWidth="1"/>
    <col min="15120" max="15121" width="6.140625" style="97" customWidth="1"/>
    <col min="15122" max="15122" width="7.140625" style="97" customWidth="1"/>
    <col min="15123" max="15123" width="7.28515625" style="97" customWidth="1"/>
    <col min="15124" max="15131" width="4.7109375" style="97" customWidth="1"/>
    <col min="15132" max="15132" width="12.85546875" style="97" customWidth="1"/>
    <col min="15133" max="15133" width="16.5703125" style="97" bestFit="1" customWidth="1"/>
    <col min="15134" max="15360" width="9.140625" style="97"/>
    <col min="15361" max="15369" width="4.7109375" style="97" customWidth="1"/>
    <col min="15370" max="15370" width="6.140625" style="97" customWidth="1"/>
    <col min="15371" max="15371" width="4.7109375" style="97" customWidth="1"/>
    <col min="15372" max="15372" width="5.85546875" style="97" customWidth="1"/>
    <col min="15373" max="15373" width="6.28515625" style="97" customWidth="1"/>
    <col min="15374" max="15374" width="4.7109375" style="97" customWidth="1"/>
    <col min="15375" max="15375" width="6" style="97" customWidth="1"/>
    <col min="15376" max="15377" width="6.140625" style="97" customWidth="1"/>
    <col min="15378" max="15378" width="7.140625" style="97" customWidth="1"/>
    <col min="15379" max="15379" width="7.28515625" style="97" customWidth="1"/>
    <col min="15380" max="15387" width="4.7109375" style="97" customWidth="1"/>
    <col min="15388" max="15388" width="12.85546875" style="97" customWidth="1"/>
    <col min="15389" max="15389" width="16.5703125" style="97" bestFit="1" customWidth="1"/>
    <col min="15390" max="15616" width="9.140625" style="97"/>
    <col min="15617" max="15625" width="4.7109375" style="97" customWidth="1"/>
    <col min="15626" max="15626" width="6.140625" style="97" customWidth="1"/>
    <col min="15627" max="15627" width="4.7109375" style="97" customWidth="1"/>
    <col min="15628" max="15628" width="5.85546875" style="97" customWidth="1"/>
    <col min="15629" max="15629" width="6.28515625" style="97" customWidth="1"/>
    <col min="15630" max="15630" width="4.7109375" style="97" customWidth="1"/>
    <col min="15631" max="15631" width="6" style="97" customWidth="1"/>
    <col min="15632" max="15633" width="6.140625" style="97" customWidth="1"/>
    <col min="15634" max="15634" width="7.140625" style="97" customWidth="1"/>
    <col min="15635" max="15635" width="7.28515625" style="97" customWidth="1"/>
    <col min="15636" max="15643" width="4.7109375" style="97" customWidth="1"/>
    <col min="15644" max="15644" width="12.85546875" style="97" customWidth="1"/>
    <col min="15645" max="15645" width="16.5703125" style="97" bestFit="1" customWidth="1"/>
    <col min="15646" max="15872" width="9.140625" style="97"/>
    <col min="15873" max="15881" width="4.7109375" style="97" customWidth="1"/>
    <col min="15882" max="15882" width="6.140625" style="97" customWidth="1"/>
    <col min="15883" max="15883" width="4.7109375" style="97" customWidth="1"/>
    <col min="15884" max="15884" width="5.85546875" style="97" customWidth="1"/>
    <col min="15885" max="15885" width="6.28515625" style="97" customWidth="1"/>
    <col min="15886" max="15886" width="4.7109375" style="97" customWidth="1"/>
    <col min="15887" max="15887" width="6" style="97" customWidth="1"/>
    <col min="15888" max="15889" width="6.140625" style="97" customWidth="1"/>
    <col min="15890" max="15890" width="7.140625" style="97" customWidth="1"/>
    <col min="15891" max="15891" width="7.28515625" style="97" customWidth="1"/>
    <col min="15892" max="15899" width="4.7109375" style="97" customWidth="1"/>
    <col min="15900" max="15900" width="12.85546875" style="97" customWidth="1"/>
    <col min="15901" max="15901" width="16.5703125" style="97" bestFit="1" customWidth="1"/>
    <col min="15902" max="16128" width="9.140625" style="97"/>
    <col min="16129" max="16137" width="4.7109375" style="97" customWidth="1"/>
    <col min="16138" max="16138" width="6.140625" style="97" customWidth="1"/>
    <col min="16139" max="16139" width="4.7109375" style="97" customWidth="1"/>
    <col min="16140" max="16140" width="5.85546875" style="97" customWidth="1"/>
    <col min="16141" max="16141" width="6.28515625" style="97" customWidth="1"/>
    <col min="16142" max="16142" width="4.7109375" style="97" customWidth="1"/>
    <col min="16143" max="16143" width="6" style="97" customWidth="1"/>
    <col min="16144" max="16145" width="6.140625" style="97" customWidth="1"/>
    <col min="16146" max="16146" width="7.140625" style="97" customWidth="1"/>
    <col min="16147" max="16147" width="7.28515625" style="97" customWidth="1"/>
    <col min="16148" max="16155" width="4.7109375" style="97" customWidth="1"/>
    <col min="16156" max="16156" width="12.85546875" style="97" customWidth="1"/>
    <col min="16157" max="16157" width="16.5703125" style="97" bestFit="1" customWidth="1"/>
    <col min="16158" max="16384" width="9.140625" style="97"/>
  </cols>
  <sheetData>
    <row r="1" spans="1:19" ht="38.25" customHeight="1">
      <c r="A1" s="91"/>
      <c r="B1" s="92"/>
      <c r="C1" s="93"/>
      <c r="D1" s="326" t="s">
        <v>94</v>
      </c>
      <c r="E1" s="326"/>
      <c r="F1" s="326"/>
      <c r="G1" s="326"/>
      <c r="H1" s="326"/>
      <c r="I1" s="326"/>
      <c r="J1" s="326"/>
      <c r="K1" s="326"/>
      <c r="L1" s="326"/>
      <c r="M1" s="326"/>
      <c r="N1" s="94"/>
      <c r="O1" s="94"/>
      <c r="P1" s="94"/>
      <c r="Q1" s="95"/>
      <c r="R1" s="96"/>
      <c r="S1" s="96"/>
    </row>
    <row r="2" spans="1:19" ht="18" customHeight="1">
      <c r="A2" s="98"/>
      <c r="Q2" s="99"/>
    </row>
    <row r="3" spans="1:19" ht="18" customHeight="1">
      <c r="A3" s="100" t="s">
        <v>95</v>
      </c>
      <c r="Q3" s="99"/>
    </row>
    <row r="4" spans="1:19" ht="18" customHeight="1">
      <c r="A4" s="98"/>
      <c r="Q4" s="99"/>
    </row>
    <row r="5" spans="1:19" s="102" customFormat="1" ht="18" customHeight="1">
      <c r="A5" s="101" t="s">
        <v>96</v>
      </c>
      <c r="M5" s="103" t="s">
        <v>97</v>
      </c>
      <c r="N5" s="325">
        <v>1</v>
      </c>
      <c r="O5" s="325"/>
      <c r="Q5" s="104"/>
    </row>
    <row r="6" spans="1:19" s="102" customFormat="1" ht="18" customHeight="1">
      <c r="A6" s="101" t="s">
        <v>98</v>
      </c>
      <c r="M6" s="103" t="s">
        <v>97</v>
      </c>
      <c r="N6" s="325">
        <v>401991</v>
      </c>
      <c r="O6" s="325"/>
      <c r="P6" s="102" t="s">
        <v>138</v>
      </c>
      <c r="Q6" s="104"/>
    </row>
    <row r="7" spans="1:19" s="102" customFormat="1" ht="18" customHeight="1">
      <c r="A7" s="101" t="s">
        <v>139</v>
      </c>
      <c r="M7" s="103" t="s">
        <v>97</v>
      </c>
      <c r="N7" s="325">
        <v>53</v>
      </c>
      <c r="O7" s="325"/>
      <c r="P7" s="102" t="s">
        <v>99</v>
      </c>
      <c r="Q7" s="104"/>
    </row>
    <row r="8" spans="1:19" s="102" customFormat="1" ht="18" customHeight="1">
      <c r="A8" s="101" t="s">
        <v>100</v>
      </c>
      <c r="L8" s="102" t="s">
        <v>101</v>
      </c>
      <c r="M8" s="103"/>
      <c r="N8" s="325">
        <v>48</v>
      </c>
      <c r="O8" s="325"/>
      <c r="P8" s="102" t="s">
        <v>99</v>
      </c>
      <c r="Q8" s="104"/>
    </row>
    <row r="9" spans="1:19" s="102" customFormat="1" ht="18" customHeight="1">
      <c r="A9" s="101" t="s">
        <v>140</v>
      </c>
      <c r="M9" s="103" t="s">
        <v>97</v>
      </c>
      <c r="N9" s="325">
        <v>40</v>
      </c>
      <c r="O9" s="325"/>
      <c r="P9" s="102" t="s">
        <v>99</v>
      </c>
      <c r="Q9" s="104"/>
    </row>
    <row r="10" spans="1:19" s="102" customFormat="1" ht="18" customHeight="1">
      <c r="A10" s="101" t="s">
        <v>102</v>
      </c>
      <c r="M10" s="103" t="s">
        <v>97</v>
      </c>
      <c r="N10" s="325">
        <f>40+17</f>
        <v>57</v>
      </c>
      <c r="O10" s="325"/>
      <c r="P10" s="102" t="s">
        <v>103</v>
      </c>
      <c r="Q10" s="104"/>
    </row>
    <row r="11" spans="1:19" s="102" customFormat="1" ht="18" customHeight="1">
      <c r="A11" s="101"/>
      <c r="M11" s="103"/>
      <c r="N11" s="328"/>
      <c r="O11" s="328"/>
      <c r="Q11" s="104"/>
    </row>
    <row r="12" spans="1:19" ht="18" customHeight="1">
      <c r="A12" s="100" t="s">
        <v>104</v>
      </c>
      <c r="Q12" s="99"/>
    </row>
    <row r="13" spans="1:19" ht="18" customHeight="1">
      <c r="A13" s="98"/>
      <c r="Q13" s="99"/>
    </row>
    <row r="14" spans="1:19" s="102" customFormat="1" ht="21.95" customHeight="1">
      <c r="A14" s="101" t="s">
        <v>105</v>
      </c>
      <c r="M14" s="103" t="s">
        <v>106</v>
      </c>
      <c r="N14" s="329">
        <f>736/25.4</f>
        <v>28.976377952755907</v>
      </c>
      <c r="O14" s="329"/>
      <c r="P14" s="102" t="s">
        <v>107</v>
      </c>
      <c r="Q14" s="104"/>
    </row>
    <row r="15" spans="1:19" s="102" customFormat="1" ht="21.95" customHeight="1">
      <c r="A15" s="101" t="s">
        <v>141</v>
      </c>
      <c r="G15" s="105"/>
      <c r="M15" s="103" t="s">
        <v>106</v>
      </c>
      <c r="N15" s="329">
        <v>24.7</v>
      </c>
      <c r="O15" s="329"/>
      <c r="P15" s="102" t="s">
        <v>142</v>
      </c>
      <c r="Q15" s="104"/>
    </row>
    <row r="16" spans="1:19" s="102" customFormat="1" ht="21.95" customHeight="1">
      <c r="A16" s="101" t="s">
        <v>143</v>
      </c>
      <c r="M16" s="103" t="s">
        <v>106</v>
      </c>
      <c r="N16" s="329">
        <f>N8*1.8+32</f>
        <v>118.4</v>
      </c>
      <c r="O16" s="329"/>
      <c r="P16" s="102" t="s">
        <v>108</v>
      </c>
      <c r="Q16" s="104"/>
    </row>
    <row r="17" spans="1:29" s="102" customFormat="1" ht="21.95" customHeight="1">
      <c r="A17" s="101" t="s">
        <v>144</v>
      </c>
      <c r="M17" s="103" t="s">
        <v>106</v>
      </c>
      <c r="N17" s="329">
        <f>(N7*1.8+32+N16)/2</f>
        <v>122.9</v>
      </c>
      <c r="O17" s="329"/>
      <c r="P17" s="102" t="s">
        <v>108</v>
      </c>
      <c r="Q17" s="104"/>
      <c r="AC17" s="106"/>
    </row>
    <row r="18" spans="1:29" s="102" customFormat="1" ht="21.95" customHeight="1">
      <c r="A18" s="101" t="s">
        <v>109</v>
      </c>
      <c r="M18" s="103"/>
      <c r="N18" s="329"/>
      <c r="O18" s="329"/>
      <c r="Q18" s="104"/>
    </row>
    <row r="19" spans="1:29" s="102" customFormat="1" ht="21.95" customHeight="1">
      <c r="A19" s="101"/>
      <c r="E19" s="102" t="s">
        <v>145</v>
      </c>
      <c r="M19" s="103" t="s">
        <v>106</v>
      </c>
      <c r="N19" s="329">
        <f>N15*(N17+460)/1000*(30/N14)</f>
        <v>14.906241929347825</v>
      </c>
      <c r="O19" s="329"/>
      <c r="P19" s="102" t="s">
        <v>142</v>
      </c>
      <c r="Q19" s="104"/>
    </row>
    <row r="20" spans="1:29" ht="18" customHeight="1">
      <c r="A20" s="101" t="s">
        <v>110</v>
      </c>
      <c r="Q20" s="99"/>
    </row>
    <row r="21" spans="1:29" s="102" customFormat="1" ht="18" customHeight="1">
      <c r="A21" s="101"/>
      <c r="C21" s="102" t="s">
        <v>146</v>
      </c>
      <c r="M21" s="103" t="s">
        <v>106</v>
      </c>
      <c r="N21" s="330">
        <f>(N5*N6*((N17-32)/1.8+273)/273*(30/N14))</f>
        <v>493179.62373088871</v>
      </c>
      <c r="O21" s="330"/>
      <c r="P21" s="102" t="s">
        <v>1</v>
      </c>
      <c r="Q21" s="104"/>
    </row>
    <row r="22" spans="1:29" s="102" customFormat="1" ht="18" customHeight="1">
      <c r="A22" s="101"/>
      <c r="M22" s="103" t="s">
        <v>106</v>
      </c>
      <c r="N22" s="331">
        <f>N21*3.28^3</f>
        <v>17403101.617744166</v>
      </c>
      <c r="O22" s="331"/>
      <c r="P22" s="102" t="s">
        <v>111</v>
      </c>
      <c r="Q22" s="104"/>
    </row>
    <row r="23" spans="1:29" ht="18" customHeight="1">
      <c r="A23" s="101" t="s">
        <v>147</v>
      </c>
      <c r="M23" s="103" t="s">
        <v>106</v>
      </c>
      <c r="N23" s="329">
        <v>25.4</v>
      </c>
      <c r="O23" s="329"/>
      <c r="P23" s="102" t="s">
        <v>142</v>
      </c>
      <c r="Q23" s="99"/>
    </row>
    <row r="24" spans="1:29" s="102" customFormat="1" ht="18" customHeight="1">
      <c r="A24" s="101" t="s">
        <v>140</v>
      </c>
      <c r="M24" s="103" t="s">
        <v>106</v>
      </c>
      <c r="N24" s="327">
        <f>N9*1.8+32</f>
        <v>104</v>
      </c>
      <c r="O24" s="327"/>
      <c r="P24" s="102" t="s">
        <v>108</v>
      </c>
      <c r="Q24" s="104"/>
    </row>
    <row r="25" spans="1:29" s="102" customFormat="1" ht="21.95" customHeight="1">
      <c r="A25" s="101" t="str">
        <f>"Specific volume of ambient air at "&amp;N24&amp;" deg.F,"</f>
        <v>Specific volume of ambient air at 104 deg.F,</v>
      </c>
      <c r="M25" s="103"/>
      <c r="N25" s="329"/>
      <c r="O25" s="329"/>
      <c r="Q25" s="104"/>
    </row>
    <row r="26" spans="1:29" s="102" customFormat="1" ht="21.95" customHeight="1">
      <c r="A26" s="101"/>
      <c r="E26" s="102" t="s">
        <v>148</v>
      </c>
      <c r="M26" s="103" t="s">
        <v>106</v>
      </c>
      <c r="N26" s="329">
        <f>N23*(N24+460)/1000*(30/N14)</f>
        <v>14.831667391304345</v>
      </c>
      <c r="O26" s="329"/>
      <c r="P26" s="102" t="s">
        <v>142</v>
      </c>
      <c r="Q26" s="104"/>
    </row>
    <row r="27" spans="1:29" s="102" customFormat="1" ht="21.95" customHeight="1">
      <c r="A27" s="101" t="str">
        <f>"Viscosity of flue gas at "&amp;N17&amp;" deg.F, μ"</f>
        <v>Viscosity of flue gas at 122.9 deg.F, μ</v>
      </c>
      <c r="M27" s="103" t="s">
        <v>106</v>
      </c>
      <c r="N27" s="329">
        <v>0.05</v>
      </c>
      <c r="O27" s="329"/>
      <c r="P27" s="102" t="s">
        <v>112</v>
      </c>
      <c r="Q27" s="104"/>
    </row>
    <row r="28" spans="1:29" s="102" customFormat="1" ht="18" customHeight="1">
      <c r="A28" s="101" t="s">
        <v>113</v>
      </c>
      <c r="Q28" s="104"/>
    </row>
    <row r="29" spans="1:29" ht="18" customHeight="1">
      <c r="A29" s="98"/>
      <c r="E29" s="102" t="s">
        <v>149</v>
      </c>
      <c r="M29" s="107"/>
      <c r="N29" s="333"/>
      <c r="O29" s="333"/>
      <c r="P29" s="108"/>
      <c r="Q29" s="99"/>
    </row>
    <row r="30" spans="1:29" ht="18" customHeight="1">
      <c r="A30" s="98"/>
      <c r="E30" s="102"/>
      <c r="M30" s="107"/>
      <c r="N30" s="109"/>
      <c r="O30" s="109"/>
      <c r="P30" s="108"/>
      <c r="Q30" s="99"/>
    </row>
    <row r="31" spans="1:29" s="102" customFormat="1" ht="18" customHeight="1">
      <c r="A31" s="101"/>
      <c r="B31" s="110"/>
      <c r="C31" s="110"/>
      <c r="D31" s="110"/>
      <c r="E31" s="110"/>
      <c r="F31" s="110"/>
      <c r="G31" s="110"/>
      <c r="H31" s="110"/>
      <c r="I31" s="110"/>
      <c r="J31" s="110"/>
      <c r="K31" s="110"/>
      <c r="L31" s="110"/>
      <c r="M31" s="111"/>
      <c r="N31" s="334"/>
      <c r="O31" s="334"/>
      <c r="P31" s="110"/>
      <c r="Q31" s="104"/>
    </row>
    <row r="32" spans="1:29" s="102" customFormat="1" ht="18" customHeight="1">
      <c r="A32" s="101" t="s">
        <v>150</v>
      </c>
      <c r="B32" s="110"/>
      <c r="C32" s="110"/>
      <c r="D32" s="110"/>
      <c r="E32" s="110"/>
      <c r="F32" s="110"/>
      <c r="G32" s="110"/>
      <c r="H32" s="110"/>
      <c r="I32" s="110"/>
      <c r="J32" s="110"/>
      <c r="K32" s="110"/>
      <c r="L32" s="102" t="s">
        <v>151</v>
      </c>
      <c r="M32" s="103"/>
      <c r="N32" s="112"/>
      <c r="O32" s="112"/>
      <c r="P32" s="110"/>
      <c r="Q32" s="104"/>
    </row>
    <row r="33" spans="1:18" ht="18" customHeight="1">
      <c r="A33" s="101" t="s">
        <v>152</v>
      </c>
      <c r="Q33" s="99"/>
    </row>
    <row r="34" spans="1:18" s="102" customFormat="1" ht="18" customHeight="1">
      <c r="A34" s="101" t="s">
        <v>114</v>
      </c>
      <c r="B34" s="110"/>
      <c r="C34" s="110"/>
      <c r="D34" s="110"/>
      <c r="E34" s="110"/>
      <c r="F34" s="110"/>
      <c r="G34" s="110"/>
      <c r="H34" s="110"/>
      <c r="I34" s="110"/>
      <c r="J34" s="110"/>
      <c r="K34" s="110"/>
      <c r="L34" s="110"/>
      <c r="M34" s="111"/>
      <c r="N34" s="334"/>
      <c r="O34" s="334"/>
      <c r="P34" s="110"/>
      <c r="Q34" s="104"/>
    </row>
    <row r="35" spans="1:18" ht="18" customHeight="1">
      <c r="A35" s="98"/>
      <c r="B35" s="113" t="s">
        <v>115</v>
      </c>
      <c r="C35" s="103" t="s">
        <v>106</v>
      </c>
      <c r="D35" s="114" t="s">
        <v>116</v>
      </c>
      <c r="Q35" s="99"/>
    </row>
    <row r="36" spans="1:18" ht="18" customHeight="1">
      <c r="A36" s="98"/>
      <c r="B36" s="113" t="s">
        <v>153</v>
      </c>
      <c r="C36" s="103" t="s">
        <v>106</v>
      </c>
      <c r="D36" s="114" t="s">
        <v>117</v>
      </c>
      <c r="M36" s="103" t="s">
        <v>106</v>
      </c>
      <c r="N36" s="329">
        <v>32.17</v>
      </c>
      <c r="O36" s="329"/>
      <c r="P36" s="102" t="s">
        <v>118</v>
      </c>
      <c r="Q36" s="99"/>
    </row>
    <row r="37" spans="1:18" ht="18" customHeight="1">
      <c r="A37" s="98"/>
      <c r="B37" s="113" t="s">
        <v>154</v>
      </c>
      <c r="C37" s="103" t="s">
        <v>106</v>
      </c>
      <c r="D37" s="114" t="s">
        <v>119</v>
      </c>
      <c r="M37" s="103" t="s">
        <v>106</v>
      </c>
      <c r="N37" s="329">
        <f>N26</f>
        <v>14.831667391304345</v>
      </c>
      <c r="O37" s="329"/>
      <c r="P37" s="102" t="s">
        <v>142</v>
      </c>
      <c r="Q37" s="99"/>
    </row>
    <row r="38" spans="1:18" ht="18" customHeight="1">
      <c r="A38" s="98"/>
      <c r="B38" s="113" t="s">
        <v>155</v>
      </c>
      <c r="C38" s="103" t="s">
        <v>106</v>
      </c>
      <c r="D38" s="114" t="s">
        <v>120</v>
      </c>
      <c r="M38" s="103" t="s">
        <v>106</v>
      </c>
      <c r="N38" s="329">
        <f>N19</f>
        <v>14.906241929347825</v>
      </c>
      <c r="O38" s="329"/>
      <c r="P38" s="102" t="s">
        <v>142</v>
      </c>
      <c r="Q38" s="99"/>
    </row>
    <row r="39" spans="1:18" ht="18" customHeight="1">
      <c r="A39" s="100"/>
      <c r="B39" s="113" t="s">
        <v>156</v>
      </c>
      <c r="C39" s="103" t="s">
        <v>106</v>
      </c>
      <c r="D39" s="114" t="s">
        <v>121</v>
      </c>
      <c r="M39" s="103" t="s">
        <v>106</v>
      </c>
      <c r="N39" s="329">
        <f>N17+460</f>
        <v>582.9</v>
      </c>
      <c r="O39" s="329"/>
      <c r="P39" s="102" t="s">
        <v>122</v>
      </c>
      <c r="Q39" s="99"/>
    </row>
    <row r="40" spans="1:18" ht="18" customHeight="1">
      <c r="A40" s="98"/>
      <c r="B40" s="113" t="s">
        <v>157</v>
      </c>
      <c r="C40" s="103" t="s">
        <v>106</v>
      </c>
      <c r="D40" s="114" t="s">
        <v>123</v>
      </c>
      <c r="Q40" s="99"/>
    </row>
    <row r="41" spans="1:18" s="102" customFormat="1" ht="18" customHeight="1">
      <c r="A41" s="101"/>
      <c r="B41" s="113" t="s">
        <v>103</v>
      </c>
      <c r="C41" s="103" t="s">
        <v>106</v>
      </c>
      <c r="D41" s="102" t="s">
        <v>124</v>
      </c>
      <c r="M41" s="103" t="s">
        <v>106</v>
      </c>
      <c r="N41" s="330">
        <f>N22/N19</f>
        <v>1167504.3045880299</v>
      </c>
      <c r="O41" s="330"/>
      <c r="P41" s="102" t="s">
        <v>125</v>
      </c>
      <c r="Q41" s="104"/>
    </row>
    <row r="42" spans="1:18" s="102" customFormat="1" ht="18" customHeight="1">
      <c r="A42" s="101"/>
      <c r="B42" s="113" t="s">
        <v>126</v>
      </c>
      <c r="C42" s="103" t="s">
        <v>106</v>
      </c>
      <c r="D42" s="102" t="s">
        <v>127</v>
      </c>
      <c r="M42" s="103"/>
      <c r="N42" s="332"/>
      <c r="O42" s="332"/>
      <c r="Q42" s="104"/>
    </row>
    <row r="43" spans="1:18" s="102" customFormat="1" ht="18" customHeight="1">
      <c r="A43" s="101"/>
      <c r="B43" s="113"/>
      <c r="M43" s="103"/>
      <c r="N43" s="327"/>
      <c r="O43" s="327"/>
      <c r="Q43" s="104"/>
    </row>
    <row r="44" spans="1:18" s="102" customFormat="1" ht="18" customHeight="1">
      <c r="A44" s="101" t="s">
        <v>128</v>
      </c>
      <c r="B44" s="113"/>
      <c r="G44" s="115"/>
      <c r="M44" s="116"/>
      <c r="N44" s="336">
        <f>N45*3.28</f>
        <v>54.12</v>
      </c>
      <c r="O44" s="336"/>
      <c r="P44" s="102" t="s">
        <v>129</v>
      </c>
      <c r="Q44" s="117"/>
      <c r="R44" s="110"/>
    </row>
    <row r="45" spans="1:18" s="102" customFormat="1" ht="18" customHeight="1">
      <c r="A45" s="101"/>
      <c r="M45" s="118"/>
      <c r="N45" s="337">
        <v>16.5</v>
      </c>
      <c r="O45" s="337"/>
      <c r="P45" s="102" t="s">
        <v>130</v>
      </c>
      <c r="Q45" s="104"/>
    </row>
    <row r="46" spans="1:18" s="102" customFormat="1" ht="18" customHeight="1">
      <c r="A46" s="101" t="s">
        <v>131</v>
      </c>
      <c r="M46" s="119"/>
      <c r="N46" s="335">
        <f>SQRT(4*N22/(PI()*3600*N44))</f>
        <v>10.664444612562505</v>
      </c>
      <c r="O46" s="335"/>
      <c r="P46" s="119" t="s">
        <v>132</v>
      </c>
      <c r="Q46" s="120"/>
      <c r="R46" s="121"/>
    </row>
    <row r="47" spans="1:18" s="102" customFormat="1" ht="18" customHeight="1">
      <c r="A47" s="101"/>
      <c r="K47" s="121"/>
      <c r="M47" s="121"/>
      <c r="N47" s="338">
        <f>N46/3.28</f>
        <v>3.251355064805642</v>
      </c>
      <c r="O47" s="338"/>
      <c r="P47" s="122" t="s">
        <v>103</v>
      </c>
      <c r="Q47" s="123"/>
      <c r="R47" s="121"/>
    </row>
    <row r="48" spans="1:18" s="102" customFormat="1" ht="18" customHeight="1">
      <c r="A48" s="124"/>
      <c r="B48" s="114" t="s">
        <v>102</v>
      </c>
      <c r="G48" s="110"/>
      <c r="H48" s="110"/>
      <c r="L48" s="110"/>
      <c r="M48" s="116"/>
      <c r="N48" s="336">
        <f>N10*3.28</f>
        <v>186.95999999999998</v>
      </c>
      <c r="O48" s="336"/>
      <c r="P48" s="115" t="s">
        <v>132</v>
      </c>
      <c r="Q48" s="125"/>
      <c r="R48" s="126"/>
    </row>
    <row r="49" spans="1:19" s="102" customFormat="1" ht="18" customHeight="1">
      <c r="A49" s="127" t="s">
        <v>158</v>
      </c>
      <c r="M49" s="119"/>
      <c r="N49" s="335">
        <f>(N48/5.2)*(1/N37-1/N38)</f>
        <v>1.2127681540401794E-2</v>
      </c>
      <c r="O49" s="335"/>
      <c r="P49" s="119" t="s">
        <v>133</v>
      </c>
      <c r="Q49" s="120"/>
      <c r="R49" s="121"/>
    </row>
    <row r="50" spans="1:19" s="102" customFormat="1" ht="18" customHeight="1">
      <c r="A50" s="127"/>
      <c r="M50" s="119"/>
      <c r="N50" s="339">
        <f>N49*25.4</f>
        <v>0.30804311112620553</v>
      </c>
      <c r="O50" s="339"/>
      <c r="P50" s="119" t="s">
        <v>58</v>
      </c>
      <c r="Q50" s="120"/>
      <c r="R50" s="121"/>
    </row>
    <row r="51" spans="1:19" s="102" customFormat="1" ht="18" customHeight="1">
      <c r="A51" s="124"/>
      <c r="B51" s="114" t="s">
        <v>159</v>
      </c>
      <c r="M51" s="128"/>
      <c r="N51" s="340">
        <f>3600*N44*N46/(N38*N27)</f>
        <v>2787791.9633975569</v>
      </c>
      <c r="O51" s="340"/>
      <c r="P51" s="128"/>
      <c r="Q51" s="129"/>
      <c r="R51" s="130"/>
    </row>
    <row r="52" spans="1:19" s="102" customFormat="1" ht="18" customHeight="1">
      <c r="A52" s="124"/>
      <c r="B52" s="114" t="s">
        <v>134</v>
      </c>
      <c r="M52" s="119"/>
      <c r="N52" s="335">
        <v>8.9999999999999993E-3</v>
      </c>
      <c r="O52" s="335"/>
      <c r="P52" s="119"/>
      <c r="Q52" s="120"/>
      <c r="R52" s="121"/>
    </row>
    <row r="53" spans="1:19" ht="18" customHeight="1">
      <c r="A53" s="127" t="s">
        <v>160</v>
      </c>
      <c r="M53" s="119"/>
      <c r="N53" s="335">
        <f>(2.76/N14)*((N17+460)/N46^4)*(N41/100000)^2*(N52*N48/N46+1)</f>
        <v>0.67740629778513062</v>
      </c>
      <c r="O53" s="335"/>
      <c r="P53" s="119" t="s">
        <v>133</v>
      </c>
      <c r="Q53" s="120"/>
      <c r="R53" s="121"/>
    </row>
    <row r="54" spans="1:19" ht="18" customHeight="1">
      <c r="A54" s="100"/>
      <c r="N54" s="335">
        <f>N53*25.4</f>
        <v>17.206119963742317</v>
      </c>
      <c r="O54" s="335"/>
      <c r="P54" s="97" t="s">
        <v>58</v>
      </c>
      <c r="Q54" s="99"/>
    </row>
    <row r="55" spans="1:19" ht="18" customHeight="1">
      <c r="A55" s="101" t="s">
        <v>161</v>
      </c>
      <c r="M55" s="119"/>
      <c r="N55" s="343">
        <f>N49-N53</f>
        <v>-0.66527861624472884</v>
      </c>
      <c r="O55" s="343"/>
      <c r="P55" s="119" t="s">
        <v>133</v>
      </c>
      <c r="Q55" s="120"/>
      <c r="R55" s="335"/>
      <c r="S55" s="335"/>
    </row>
    <row r="56" spans="1:19" s="102" customFormat="1" ht="21.95" customHeight="1">
      <c r="A56" s="101"/>
      <c r="J56" s="344"/>
      <c r="K56" s="344"/>
      <c r="M56" s="116"/>
      <c r="N56" s="345">
        <f>N55*25.4</f>
        <v>-16.898076852616111</v>
      </c>
      <c r="O56" s="345"/>
      <c r="P56" s="115" t="s">
        <v>58</v>
      </c>
      <c r="Q56" s="125"/>
      <c r="R56" s="131"/>
    </row>
    <row r="57" spans="1:19" s="102" customFormat="1" ht="21.95" customHeight="1">
      <c r="A57" s="132"/>
      <c r="B57" s="133"/>
      <c r="C57" s="133"/>
      <c r="D57" s="133"/>
      <c r="E57" s="133"/>
      <c r="F57" s="133"/>
      <c r="G57" s="133"/>
      <c r="H57" s="133"/>
      <c r="I57" s="133"/>
      <c r="J57" s="346"/>
      <c r="K57" s="346"/>
      <c r="L57" s="134"/>
      <c r="M57" s="346"/>
      <c r="N57" s="346"/>
      <c r="O57" s="134"/>
      <c r="P57" s="346"/>
      <c r="Q57" s="347"/>
      <c r="R57" s="126"/>
    </row>
    <row r="58" spans="1:19" s="102" customFormat="1" ht="21.95" customHeight="1">
      <c r="A58" s="113"/>
      <c r="H58" s="121"/>
      <c r="I58" s="121"/>
      <c r="M58" s="103"/>
      <c r="N58" s="341"/>
      <c r="O58" s="342"/>
    </row>
    <row r="59" spans="1:19" ht="18" customHeight="1"/>
    <row r="60" spans="1:19" ht="18" customHeight="1"/>
    <row r="61" spans="1:19" ht="18" customHeight="1"/>
    <row r="62" spans="1:19" ht="18" customHeight="1">
      <c r="A62" s="135"/>
    </row>
    <row r="63" spans="1:19" ht="18" customHeight="1">
      <c r="A63" s="135"/>
    </row>
  </sheetData>
  <mergeCells count="50">
    <mergeCell ref="N58:O58"/>
    <mergeCell ref="N55:O55"/>
    <mergeCell ref="R55:S55"/>
    <mergeCell ref="J56:K56"/>
    <mergeCell ref="N56:O56"/>
    <mergeCell ref="J57:K57"/>
    <mergeCell ref="M57:N57"/>
    <mergeCell ref="P57:Q57"/>
    <mergeCell ref="N54:O54"/>
    <mergeCell ref="N43:O43"/>
    <mergeCell ref="N44:O44"/>
    <mergeCell ref="N45:O45"/>
    <mergeCell ref="N46:O46"/>
    <mergeCell ref="N47:O47"/>
    <mergeCell ref="N48:O48"/>
    <mergeCell ref="N49:O49"/>
    <mergeCell ref="N50:O50"/>
    <mergeCell ref="N51:O51"/>
    <mergeCell ref="N52:O52"/>
    <mergeCell ref="N53:O53"/>
    <mergeCell ref="N42:O42"/>
    <mergeCell ref="N25:O25"/>
    <mergeCell ref="N26:O26"/>
    <mergeCell ref="N27:O27"/>
    <mergeCell ref="N29:O29"/>
    <mergeCell ref="N31:O31"/>
    <mergeCell ref="N34:O34"/>
    <mergeCell ref="N36:O36"/>
    <mergeCell ref="N37:O37"/>
    <mergeCell ref="N38:O38"/>
    <mergeCell ref="N39:O39"/>
    <mergeCell ref="N41:O41"/>
    <mergeCell ref="N24:O24"/>
    <mergeCell ref="N10:O10"/>
    <mergeCell ref="N11:O11"/>
    <mergeCell ref="N14:O14"/>
    <mergeCell ref="N15:O15"/>
    <mergeCell ref="N16:O16"/>
    <mergeCell ref="N17:O17"/>
    <mergeCell ref="N18:O18"/>
    <mergeCell ref="N19:O19"/>
    <mergeCell ref="N21:O21"/>
    <mergeCell ref="N22:O22"/>
    <mergeCell ref="N23:O23"/>
    <mergeCell ref="N9:O9"/>
    <mergeCell ref="D1:M1"/>
    <mergeCell ref="N5:O5"/>
    <mergeCell ref="N6:O6"/>
    <mergeCell ref="N7:O7"/>
    <mergeCell ref="N8:O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Friction drop-500</vt:lpstr>
      <vt:lpstr>Friction drop-200</vt:lpstr>
      <vt:lpstr>Stack D&amp;L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2021-12-10T09:20:48Z</dcterms:modified>
</cp:coreProperties>
</file>