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bhasis\Documents\HINDALCO\Execution stage 2021\Under preparation\z-Subhasis\TR.-0059\"/>
    </mc:Choice>
  </mc:AlternateContent>
  <bookViews>
    <workbookView xWindow="-120" yWindow="-120" windowWidth="29040" windowHeight="15840" tabRatio="601" firstSheet="7" activeTab="7"/>
  </bookViews>
  <sheets>
    <sheet name="TANKS &amp; VESSELS" sheetId="3" state="hidden" r:id="rId1"/>
    <sheet name="TANKVESSEL WT." sheetId="7" state="hidden" r:id="rId2"/>
    <sheet name="MEDIA" sheetId="4" state="hidden" r:id="rId3"/>
    <sheet name="DRIVE LIST" sheetId="5" state="hidden" r:id="rId4"/>
    <sheet name="Sheet1" sheetId="8" state="hidden" r:id="rId5"/>
    <sheet name="Sheet2" sheetId="9" state="hidden" r:id="rId6"/>
    <sheet name="SUPERSEEDED" sheetId="10" state="hidden" r:id="rId7"/>
    <sheet name="DRIVES" sheetId="12" r:id="rId8"/>
  </sheets>
  <definedNames>
    <definedName name="_xlnm._FilterDatabase" localSheetId="3" hidden="1">'DRIVE LIST'!$D$9:$D$77</definedName>
    <definedName name="_xlnm.Print_Area" localSheetId="3">'DRIVE LIST'!$C$1:$O$77</definedName>
    <definedName name="_xlnm.Print_Area" localSheetId="7">DRIVES!$A$1:$R$37</definedName>
    <definedName name="_xlnm.Print_Area" localSheetId="2">MEDIA!$B$3:$H$105</definedName>
    <definedName name="_xlnm.Print_Area" localSheetId="4">Sheet1!$B$2:$F$30</definedName>
    <definedName name="_xlnm.Print_Area" localSheetId="0">'TANKS &amp; VESSELS'!$C$2:$AF$74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3" i="12" l="1"/>
  <c r="Q35" i="12"/>
  <c r="Q34" i="12"/>
  <c r="M33" i="12"/>
  <c r="O33" i="12"/>
  <c r="O29" i="12" l="1"/>
  <c r="N26" i="12" l="1"/>
  <c r="O26" i="12" s="1"/>
  <c r="N25" i="12"/>
  <c r="O25" i="12" s="1"/>
  <c r="N24" i="12"/>
  <c r="O24" i="12" s="1"/>
  <c r="N23" i="12"/>
  <c r="O23" i="12" s="1"/>
  <c r="N22" i="12"/>
  <c r="O22" i="12" s="1"/>
  <c r="N21" i="12"/>
  <c r="O21" i="12" s="1"/>
  <c r="N20" i="12"/>
  <c r="O20" i="12" s="1"/>
  <c r="N19" i="12"/>
  <c r="O19" i="12" s="1"/>
  <c r="AA26" i="12"/>
  <c r="AA25" i="12"/>
  <c r="AA24" i="12"/>
  <c r="AA23" i="12"/>
  <c r="AA22" i="12"/>
  <c r="AA21" i="12"/>
  <c r="AA20" i="12"/>
  <c r="AA19" i="12"/>
  <c r="N18" i="12"/>
  <c r="O18" i="12" s="1"/>
  <c r="N17" i="12"/>
  <c r="O17" i="12" s="1"/>
  <c r="N16" i="12"/>
  <c r="O16" i="12" s="1"/>
  <c r="N15" i="12"/>
  <c r="O15" i="12" s="1"/>
  <c r="N14" i="12"/>
  <c r="O14" i="12" s="1"/>
  <c r="N13" i="12"/>
  <c r="O13" i="12" s="1"/>
  <c r="N12" i="12"/>
  <c r="O12" i="12" s="1"/>
  <c r="N11" i="12"/>
  <c r="O11" i="12" s="1"/>
  <c r="N10" i="12"/>
  <c r="O10" i="12" s="1"/>
  <c r="N9" i="12"/>
  <c r="O9" i="12" s="1"/>
  <c r="AA18" i="12"/>
  <c r="AA17" i="12"/>
  <c r="AA16" i="12"/>
  <c r="AA15" i="12"/>
  <c r="AA14" i="12"/>
  <c r="AA13" i="12"/>
  <c r="AA12" i="12"/>
  <c r="AA11" i="12"/>
  <c r="AA10" i="12"/>
  <c r="AA9" i="12"/>
  <c r="AB9" i="12" l="1"/>
  <c r="M9" i="12"/>
  <c r="AB13" i="12"/>
  <c r="M13" i="12"/>
  <c r="AB17" i="12"/>
  <c r="M17" i="12"/>
  <c r="AB21" i="12"/>
  <c r="M21" i="12"/>
  <c r="AB25" i="12"/>
  <c r="M25" i="12"/>
  <c r="AB10" i="12"/>
  <c r="M10" i="12"/>
  <c r="AB14" i="12"/>
  <c r="M14" i="12"/>
  <c r="AB18" i="12"/>
  <c r="M18" i="12"/>
  <c r="AB22" i="12"/>
  <c r="M22" i="12"/>
  <c r="AB26" i="12"/>
  <c r="M26" i="12"/>
  <c r="AB11" i="12"/>
  <c r="M11" i="12"/>
  <c r="AB15" i="12"/>
  <c r="M15" i="12"/>
  <c r="AB19" i="12"/>
  <c r="M19" i="12"/>
  <c r="AB23" i="12"/>
  <c r="M23" i="12"/>
  <c r="AB12" i="12"/>
  <c r="M12" i="12"/>
  <c r="AB16" i="12"/>
  <c r="M16" i="12"/>
  <c r="AB20" i="12"/>
  <c r="M20" i="12"/>
  <c r="AB24" i="12"/>
  <c r="M24" i="12"/>
  <c r="K72" i="10"/>
  <c r="K8" i="10"/>
  <c r="K4" i="10"/>
  <c r="E34" i="7" l="1"/>
  <c r="L37" i="5" l="1"/>
  <c r="L11" i="5"/>
  <c r="M64" i="5" l="1"/>
  <c r="M63" i="5"/>
  <c r="M62" i="5"/>
  <c r="M59" i="5"/>
  <c r="M53" i="5"/>
  <c r="M44" i="5"/>
  <c r="M39" i="5"/>
  <c r="M28" i="5"/>
  <c r="M23" i="5"/>
  <c r="M17" i="5"/>
  <c r="M14" i="5"/>
  <c r="K72" i="5"/>
  <c r="K71" i="5"/>
  <c r="M71" i="5" s="1"/>
  <c r="K70" i="5"/>
  <c r="K69" i="5"/>
  <c r="M69" i="5" s="1"/>
  <c r="K68" i="5"/>
  <c r="K67" i="5"/>
  <c r="M67" i="5" s="1"/>
  <c r="K61" i="5"/>
  <c r="K60" i="5"/>
  <c r="M60" i="5" s="1"/>
  <c r="K58" i="5"/>
  <c r="K57" i="5"/>
  <c r="M57" i="5" s="1"/>
  <c r="K55" i="5"/>
  <c r="K54" i="5"/>
  <c r="M54" i="5" s="1"/>
  <c r="K52" i="5"/>
  <c r="K51" i="5"/>
  <c r="M51" i="5" s="1"/>
  <c r="K46" i="5"/>
  <c r="K45" i="5"/>
  <c r="M45" i="5" s="1"/>
  <c r="K42" i="5"/>
  <c r="K41" i="5"/>
  <c r="M41" i="5" s="1"/>
  <c r="K36" i="5"/>
  <c r="K35" i="5"/>
  <c r="M35" i="5" s="1"/>
  <c r="K33" i="5"/>
  <c r="K32" i="5"/>
  <c r="M32" i="5" s="1"/>
  <c r="K30" i="5"/>
  <c r="K29" i="5"/>
  <c r="M29" i="5" s="1"/>
  <c r="K26" i="5"/>
  <c r="K25" i="5"/>
  <c r="M25" i="5" s="1"/>
  <c r="K19" i="5"/>
  <c r="K18" i="5"/>
  <c r="M18" i="5" s="1"/>
  <c r="K16" i="5"/>
  <c r="K15" i="5"/>
  <c r="M15" i="5" s="1"/>
  <c r="W72" i="5"/>
  <c r="X72" i="5" s="1"/>
  <c r="W71" i="5"/>
  <c r="X71" i="5" s="1"/>
  <c r="W70" i="5"/>
  <c r="X70" i="5" s="1"/>
  <c r="W69" i="5"/>
  <c r="X69" i="5" s="1"/>
  <c r="W68" i="5"/>
  <c r="X68" i="5" s="1"/>
  <c r="W67" i="5"/>
  <c r="X67" i="5" s="1"/>
  <c r="W61" i="5"/>
  <c r="X61" i="5" s="1"/>
  <c r="W60" i="5"/>
  <c r="X60" i="5" s="1"/>
  <c r="W58" i="5"/>
  <c r="X58" i="5" s="1"/>
  <c r="W57" i="5"/>
  <c r="X57" i="5" s="1"/>
  <c r="W55" i="5"/>
  <c r="X55" i="5" s="1"/>
  <c r="W54" i="5"/>
  <c r="X54" i="5" s="1"/>
  <c r="W52" i="5"/>
  <c r="X52" i="5" s="1"/>
  <c r="W51" i="5"/>
  <c r="X51" i="5" s="1"/>
  <c r="W46" i="5"/>
  <c r="X46" i="5" s="1"/>
  <c r="W45" i="5"/>
  <c r="X45" i="5" s="1"/>
  <c r="W42" i="5"/>
  <c r="X42" i="5" s="1"/>
  <c r="W41" i="5"/>
  <c r="X41" i="5" s="1"/>
  <c r="W36" i="5"/>
  <c r="X36" i="5" s="1"/>
  <c r="W35" i="5"/>
  <c r="X35" i="5" s="1"/>
  <c r="W33" i="5"/>
  <c r="X33" i="5" s="1"/>
  <c r="W32" i="5"/>
  <c r="X32" i="5" s="1"/>
  <c r="W30" i="5"/>
  <c r="X30" i="5" s="1"/>
  <c r="W29" i="5"/>
  <c r="X29" i="5" s="1"/>
  <c r="W26" i="5"/>
  <c r="X26" i="5" s="1"/>
  <c r="W25" i="5"/>
  <c r="X25" i="5" s="1"/>
  <c r="W19" i="5"/>
  <c r="X19" i="5" s="1"/>
  <c r="W18" i="5"/>
  <c r="X18" i="5" s="1"/>
  <c r="W16" i="5"/>
  <c r="X16" i="5" s="1"/>
  <c r="W15" i="5"/>
  <c r="X15" i="5" s="1"/>
  <c r="F6" i="9"/>
  <c r="G6" i="9" s="1"/>
  <c r="T64" i="3" l="1"/>
  <c r="T63" i="3"/>
  <c r="T62" i="3"/>
  <c r="T61" i="3"/>
  <c r="T56" i="3"/>
  <c r="T57" i="3"/>
  <c r="T54" i="3"/>
  <c r="W66" i="3"/>
  <c r="W65" i="3"/>
  <c r="V66" i="3"/>
  <c r="V65" i="3"/>
  <c r="G66" i="3"/>
  <c r="G65" i="3"/>
  <c r="AB66" i="3" l="1"/>
  <c r="AB65" i="3"/>
  <c r="X56" i="3"/>
  <c r="X64" i="3"/>
  <c r="X63" i="3"/>
  <c r="X62" i="3"/>
  <c r="X61" i="3"/>
  <c r="X57" i="3"/>
  <c r="X54" i="3"/>
  <c r="E13" i="7"/>
  <c r="Y21" i="7"/>
  <c r="X21" i="7"/>
  <c r="T21" i="7"/>
  <c r="S21" i="7"/>
  <c r="R21" i="7"/>
  <c r="Y20" i="7"/>
  <c r="X20" i="7"/>
  <c r="T20" i="7"/>
  <c r="S20" i="7"/>
  <c r="R20" i="7"/>
  <c r="H21" i="7"/>
  <c r="H20" i="7"/>
  <c r="U20" i="7" l="1"/>
  <c r="W20" i="7" s="1"/>
  <c r="U21" i="7"/>
  <c r="Y19" i="7"/>
  <c r="X19" i="7"/>
  <c r="T19" i="7"/>
  <c r="S19" i="7"/>
  <c r="R19" i="7"/>
  <c r="Y18" i="7"/>
  <c r="X18" i="7"/>
  <c r="T18" i="7"/>
  <c r="S18" i="7"/>
  <c r="R18" i="7"/>
  <c r="Y17" i="7"/>
  <c r="X17" i="7"/>
  <c r="T17" i="7"/>
  <c r="S17" i="7"/>
  <c r="R17" i="7"/>
  <c r="Y16" i="7"/>
  <c r="X16" i="7"/>
  <c r="T16" i="7"/>
  <c r="S16" i="7"/>
  <c r="R16" i="7"/>
  <c r="Y12" i="7"/>
  <c r="X12" i="7"/>
  <c r="T12" i="7"/>
  <c r="S12" i="7"/>
  <c r="R12" i="7"/>
  <c r="Y11" i="7"/>
  <c r="X11" i="7"/>
  <c r="T11" i="7"/>
  <c r="S11" i="7"/>
  <c r="R11" i="7"/>
  <c r="Y10" i="7"/>
  <c r="X10" i="7"/>
  <c r="T10" i="7"/>
  <c r="S10" i="7"/>
  <c r="R10" i="7"/>
  <c r="Y9" i="7"/>
  <c r="X9" i="7"/>
  <c r="T9" i="7"/>
  <c r="S9" i="7"/>
  <c r="R9" i="7"/>
  <c r="Y8" i="7"/>
  <c r="X8" i="7"/>
  <c r="T8" i="7"/>
  <c r="S8" i="7"/>
  <c r="R8" i="7"/>
  <c r="Y7" i="7"/>
  <c r="X7" i="7"/>
  <c r="T7" i="7"/>
  <c r="S7" i="7"/>
  <c r="R7" i="7"/>
  <c r="Y6" i="7"/>
  <c r="X6" i="7"/>
  <c r="T6" i="7"/>
  <c r="S6" i="7"/>
  <c r="R6" i="7"/>
  <c r="AC5" i="7"/>
  <c r="AA8" i="7" l="1"/>
  <c r="U17" i="7"/>
  <c r="W17" i="7" s="1"/>
  <c r="AA16" i="7"/>
  <c r="V21" i="7"/>
  <c r="W21" i="7"/>
  <c r="U6" i="7"/>
  <c r="W6" i="7" s="1"/>
  <c r="V20" i="7"/>
  <c r="Z20" i="7" s="1"/>
  <c r="U7" i="7"/>
  <c r="U10" i="7"/>
  <c r="W10" i="7" s="1"/>
  <c r="U9" i="7"/>
  <c r="W9" i="7" s="1"/>
  <c r="U12" i="7"/>
  <c r="U18" i="7"/>
  <c r="U8" i="7"/>
  <c r="W8" i="7" s="1"/>
  <c r="U11" i="7"/>
  <c r="W11" i="7" s="1"/>
  <c r="U16" i="7"/>
  <c r="W16" i="7" s="1"/>
  <c r="U19" i="7"/>
  <c r="W19" i="7" s="1"/>
  <c r="V9" i="7"/>
  <c r="H19" i="7"/>
  <c r="H18" i="7"/>
  <c r="H17" i="7"/>
  <c r="H16" i="7"/>
  <c r="H12" i="7"/>
  <c r="H11" i="7"/>
  <c r="H10" i="7"/>
  <c r="H9" i="7"/>
  <c r="H8" i="7"/>
  <c r="H7" i="7"/>
  <c r="H6" i="7"/>
  <c r="V17" i="7" l="1"/>
  <c r="AA17" i="7" s="1"/>
  <c r="AB20" i="7"/>
  <c r="AB21" i="7"/>
  <c r="V12" i="7"/>
  <c r="W12" i="7"/>
  <c r="V7" i="7"/>
  <c r="W7" i="7"/>
  <c r="Z21" i="7"/>
  <c r="V6" i="7"/>
  <c r="AA6" i="7" s="1"/>
  <c r="V18" i="7"/>
  <c r="W18" i="7"/>
  <c r="V19" i="7"/>
  <c r="AB19" i="7" s="1"/>
  <c r="AB9" i="7"/>
  <c r="Z9" i="7"/>
  <c r="V10" i="7"/>
  <c r="AB10" i="7" s="1"/>
  <c r="V11" i="7"/>
  <c r="Z11" i="7" s="1"/>
  <c r="V8" i="7"/>
  <c r="AB8" i="7" s="1"/>
  <c r="V16" i="7"/>
  <c r="AB16" i="7" s="1"/>
  <c r="S79" i="3"/>
  <c r="I79" i="3"/>
  <c r="Z17" i="7" l="1"/>
  <c r="Z7" i="7"/>
  <c r="AA7" i="7"/>
  <c r="Z18" i="7"/>
  <c r="Z12" i="7"/>
  <c r="Z6" i="7"/>
  <c r="AA12" i="7"/>
  <c r="Z19" i="7"/>
  <c r="Z16" i="7"/>
  <c r="AB11" i="7"/>
  <c r="AB34" i="7" s="1"/>
  <c r="Z8" i="7"/>
  <c r="Z10" i="7"/>
  <c r="AA18" i="7"/>
  <c r="G52" i="3"/>
  <c r="W64" i="3"/>
  <c r="W63" i="3"/>
  <c r="W62" i="3"/>
  <c r="W61" i="3"/>
  <c r="W58" i="3"/>
  <c r="W57" i="3"/>
  <c r="W56" i="3"/>
  <c r="W55" i="3"/>
  <c r="W54" i="3"/>
  <c r="W53" i="3"/>
  <c r="W52" i="3"/>
  <c r="V64" i="3"/>
  <c r="V63" i="3"/>
  <c r="V62" i="3"/>
  <c r="V61" i="3"/>
  <c r="V58" i="3"/>
  <c r="V57" i="3"/>
  <c r="V56" i="3"/>
  <c r="V55" i="3"/>
  <c r="V54" i="3"/>
  <c r="V53" i="3"/>
  <c r="V52" i="3"/>
  <c r="W75" i="3"/>
  <c r="AE52" i="3"/>
  <c r="G54" i="3"/>
  <c r="G53" i="3"/>
  <c r="AA34" i="7" l="1"/>
  <c r="AB52" i="3"/>
  <c r="AB53" i="3"/>
  <c r="AB54" i="3"/>
  <c r="G58" i="3" l="1"/>
  <c r="AB58" i="3" s="1"/>
  <c r="G57" i="3"/>
  <c r="G64" i="3"/>
  <c r="AB64" i="3" s="1"/>
  <c r="G63" i="3"/>
  <c r="AB63" i="3" s="1"/>
  <c r="G62" i="3"/>
  <c r="AB62" i="3" s="1"/>
  <c r="G61" i="3"/>
  <c r="AB61" i="3" s="1"/>
  <c r="G56" i="3"/>
  <c r="AB56" i="3" s="1"/>
  <c r="G55" i="3"/>
  <c r="AB55" i="3" s="1"/>
  <c r="I34" i="3"/>
  <c r="I35" i="3"/>
  <c r="G35" i="3" s="1"/>
  <c r="I41" i="3"/>
  <c r="G41" i="3" s="1"/>
  <c r="I42" i="3"/>
  <c r="G42" i="3" s="1"/>
  <c r="I43" i="3"/>
  <c r="I44" i="3"/>
  <c r="G44" i="3" s="1"/>
  <c r="V36" i="3"/>
  <c r="AG36" i="3" s="1"/>
  <c r="AI36" i="3" s="1"/>
  <c r="I36" i="3"/>
  <c r="AO44" i="3"/>
  <c r="AO43" i="3"/>
  <c r="AO42" i="3"/>
  <c r="AO41" i="3"/>
  <c r="AO38" i="3"/>
  <c r="AO36" i="3"/>
  <c r="AO35" i="3"/>
  <c r="AO34" i="3"/>
  <c r="K54" i="3"/>
  <c r="I37" i="3"/>
  <c r="I31" i="3"/>
  <c r="V47" i="3"/>
  <c r="AG47" i="3" s="1"/>
  <c r="AI47" i="3" s="1"/>
  <c r="I47" i="3"/>
  <c r="V46" i="3"/>
  <c r="AG46" i="3" s="1"/>
  <c r="AI46" i="3" s="1"/>
  <c r="I46" i="3"/>
  <c r="G46" i="3" s="1"/>
  <c r="V45" i="3"/>
  <c r="AG45" i="3" s="1"/>
  <c r="AI45" i="3" s="1"/>
  <c r="I45" i="3"/>
  <c r="G45" i="3" s="1"/>
  <c r="V44" i="3"/>
  <c r="AG44" i="3" s="1"/>
  <c r="AI44" i="3" s="1"/>
  <c r="V43" i="3"/>
  <c r="AG43" i="3" s="1"/>
  <c r="AI43" i="3" s="1"/>
  <c r="AK43" i="3" s="1"/>
  <c r="AM43" i="3" s="1"/>
  <c r="V42" i="3"/>
  <c r="AG42" i="3" s="1"/>
  <c r="AI42" i="3" s="1"/>
  <c r="AK42" i="3" s="1"/>
  <c r="AM42" i="3" s="1"/>
  <c r="V41" i="3"/>
  <c r="AG41" i="3" s="1"/>
  <c r="AI41" i="3" s="1"/>
  <c r="V38" i="3"/>
  <c r="AG38" i="3" s="1"/>
  <c r="AI38" i="3" s="1"/>
  <c r="I38" i="3"/>
  <c r="G38" i="3" s="1"/>
  <c r="AG37" i="3"/>
  <c r="AI37" i="3" s="1"/>
  <c r="V35" i="3"/>
  <c r="AG35" i="3" s="1"/>
  <c r="AI35" i="3" s="1"/>
  <c r="V34" i="3"/>
  <c r="AG34" i="3" s="1"/>
  <c r="AI34" i="3" s="1"/>
  <c r="V33" i="3"/>
  <c r="G33" i="3"/>
  <c r="V31" i="3"/>
  <c r="AG31" i="3" s="1"/>
  <c r="AI31" i="3" s="1"/>
  <c r="V25" i="3"/>
  <c r="G25" i="3"/>
  <c r="G24" i="3"/>
  <c r="G23" i="3"/>
  <c r="G22" i="3"/>
  <c r="V21" i="3"/>
  <c r="G21" i="3"/>
  <c r="V20" i="3"/>
  <c r="G20" i="3"/>
  <c r="G19" i="3"/>
  <c r="V18" i="3"/>
  <c r="G18" i="3"/>
  <c r="G14" i="3"/>
  <c r="G13" i="3"/>
  <c r="I12" i="3"/>
  <c r="G12" i="3" s="1"/>
  <c r="G11" i="3"/>
  <c r="G10" i="3"/>
  <c r="G9" i="3"/>
  <c r="G8" i="3"/>
  <c r="G7" i="3"/>
  <c r="G6" i="3"/>
  <c r="G5" i="3"/>
  <c r="AB21" i="3" l="1"/>
  <c r="AK34" i="3"/>
  <c r="AM34" i="3" s="1"/>
  <c r="AK46" i="3"/>
  <c r="K57" i="3"/>
  <c r="AB57" i="3"/>
  <c r="AB45" i="3"/>
  <c r="AB18" i="3"/>
  <c r="AB20" i="3"/>
  <c r="AB25" i="3"/>
  <c r="AB42" i="3"/>
  <c r="AB41" i="3"/>
  <c r="AB33" i="3"/>
  <c r="AB46" i="3"/>
  <c r="AK45" i="3"/>
  <c r="K33" i="3"/>
  <c r="AK37" i="3"/>
  <c r="AK38" i="3"/>
  <c r="AM38" i="3" s="1"/>
  <c r="AK47" i="3"/>
  <c r="AK44" i="3"/>
  <c r="AM44" i="3" s="1"/>
  <c r="AK41" i="3"/>
  <c r="AM41" i="3" s="1"/>
  <c r="AB44" i="3"/>
  <c r="AK36" i="3"/>
  <c r="AM36" i="3" s="1"/>
  <c r="K55" i="3"/>
  <c r="K58" i="3"/>
  <c r="G37" i="3"/>
  <c r="K35" i="3"/>
  <c r="AB35" i="3"/>
  <c r="AB38" i="3"/>
  <c r="K38" i="3"/>
  <c r="AK31" i="3"/>
  <c r="G31" i="3"/>
  <c r="G34" i="3"/>
  <c r="G36" i="3"/>
  <c r="K36" i="3" s="1"/>
  <c r="G43" i="3"/>
  <c r="AB43" i="3" s="1"/>
  <c r="G47" i="3"/>
  <c r="AB47" i="3" s="1"/>
  <c r="AK35" i="3"/>
  <c r="AM35" i="3" s="1"/>
  <c r="AB36" i="3" l="1"/>
  <c r="K31" i="3"/>
  <c r="AB31" i="3"/>
  <c r="K34" i="3"/>
  <c r="AB34" i="3"/>
</calcChain>
</file>

<file path=xl/sharedStrings.xml><?xml version="1.0" encoding="utf-8"?>
<sst xmlns="http://schemas.openxmlformats.org/spreadsheetml/2006/main" count="1976" uniqueCount="717">
  <si>
    <t>TAG NO.</t>
  </si>
  <si>
    <t>EQUIPMENT NAME</t>
  </si>
  <si>
    <t>CAPACITY</t>
  </si>
  <si>
    <t>QTY</t>
  </si>
  <si>
    <t>WET ASH CONVEYOR</t>
  </si>
  <si>
    <t>CAP.-500 KG/HR.</t>
  </si>
  <si>
    <t>ASH DRIER-1</t>
  </si>
  <si>
    <t>DRY ASH CONVEYOR</t>
  </si>
  <si>
    <t>ASH FEED UNIT</t>
  </si>
  <si>
    <t>ASH MIXING VESSEL</t>
  </si>
  <si>
    <t>CAUSTIC DILUTION TANK</t>
  </si>
  <si>
    <t>CAUSTIC LYE TRANSFER PUMP</t>
  </si>
  <si>
    <t>CAUSTIC LYE STORAGE TANK</t>
  </si>
  <si>
    <t>CAP.- 25 M3</t>
  </si>
  <si>
    <t>ASH SLURRY TRANSFER PUMP</t>
  </si>
  <si>
    <t>PRESSURE DIGESTER</t>
  </si>
  <si>
    <t>FEED PUMP FOR ASH FILTER PRESS</t>
  </si>
  <si>
    <t>ASH FILTER PRESS</t>
  </si>
  <si>
    <t>UNDIGESTED ASH CONVEYOR</t>
  </si>
  <si>
    <t>SODIUM SILICATE TANK</t>
  </si>
  <si>
    <t>STATIC MIXER</t>
  </si>
  <si>
    <t>PRECIPITATOR</t>
  </si>
  <si>
    <t>SILICA SLURRY PUMP-1</t>
  </si>
  <si>
    <t>SILICA FILTER PRESS-1</t>
  </si>
  <si>
    <t>SILICA CAKE LIQUIFICATION VESSEL-1</t>
  </si>
  <si>
    <t>SILICA SLURRY PUMP-2</t>
  </si>
  <si>
    <t>SILICA FILTER PRESS-3</t>
  </si>
  <si>
    <t>SILICA CAKE LIQUIFICATION VESSEL-3</t>
  </si>
  <si>
    <t>SILICA SLURRY PUMP-4</t>
  </si>
  <si>
    <t>DIL. H2SO4 TR. PUMP</t>
  </si>
  <si>
    <t>CAP.-2 M3/Hr</t>
  </si>
  <si>
    <t>DIL. H2SO4 TANK</t>
  </si>
  <si>
    <t>CAP.-3 M3</t>
  </si>
  <si>
    <t>CONC. H2SO4 TR. PUMP</t>
  </si>
  <si>
    <t>CONC. H2SO4 TANK</t>
  </si>
  <si>
    <t>SILICA SPRAY DRIER UNIT</t>
  </si>
  <si>
    <t>Ca(OH)2 FEEDING UNIT</t>
  </si>
  <si>
    <t>REGENERATOR UNIT</t>
  </si>
  <si>
    <t>CaCO3 SLURRY PUMP</t>
  </si>
  <si>
    <t>CaCO3 FILTER PRESS-1</t>
  </si>
  <si>
    <t>CaCO3 LIQUIFICATION VESSEL</t>
  </si>
  <si>
    <t>CaCO3 FILTER PRESS-2</t>
  </si>
  <si>
    <t>TANKS</t>
  </si>
  <si>
    <t>VESSELS</t>
  </si>
  <si>
    <t>SILICA CAKE LIQUIFICATION VESSEL-2</t>
  </si>
  <si>
    <t>SODIUM CARBONATE TANK</t>
  </si>
  <si>
    <t>CAP.- 2 M3/Hr</t>
  </si>
  <si>
    <t>SILICA FILTER PRESS-2</t>
  </si>
  <si>
    <t>CAP.-6 M3/Hr.</t>
  </si>
  <si>
    <t>CAP.- 18 M3</t>
  </si>
  <si>
    <t>DRY ASH STORAGE</t>
  </si>
  <si>
    <t>CaCO3 SLURRY PUMP-02</t>
  </si>
  <si>
    <t>WET ASH STORAGE AREA</t>
  </si>
  <si>
    <t>DIGESTED SLURRY FLASH TANK</t>
  </si>
  <si>
    <t>SODIUM CARBONTE FEED PUMP</t>
  </si>
  <si>
    <t>SILICA SLURRY PUMP-3</t>
  </si>
  <si>
    <t>DIL. CAUSTIC LYE TR. PUMP</t>
  </si>
  <si>
    <t>AS-101</t>
  </si>
  <si>
    <t>01 NO.</t>
  </si>
  <si>
    <t>CN-101</t>
  </si>
  <si>
    <t>AD-101</t>
  </si>
  <si>
    <t>CN-102</t>
  </si>
  <si>
    <t>DH-102</t>
  </si>
  <si>
    <t>CN-103</t>
  </si>
  <si>
    <t>AMV-101</t>
  </si>
  <si>
    <t>P-102A/B</t>
  </si>
  <si>
    <t>PD-101</t>
  </si>
  <si>
    <t>T-102</t>
  </si>
  <si>
    <t>P-103A/B</t>
  </si>
  <si>
    <t>02 NOS.</t>
  </si>
  <si>
    <t>P-109A/B</t>
  </si>
  <si>
    <t>CAP.- 20 M3/Hr</t>
  </si>
  <si>
    <t>MIX-101</t>
  </si>
  <si>
    <t>PR-101</t>
  </si>
  <si>
    <t>CG-101</t>
  </si>
  <si>
    <t>P-107A/B</t>
  </si>
  <si>
    <t>T-107</t>
  </si>
  <si>
    <t>V-101</t>
  </si>
  <si>
    <t>P-108A/B</t>
  </si>
  <si>
    <t>V-102</t>
  </si>
  <si>
    <t>P-110A/B</t>
  </si>
  <si>
    <t>V-103</t>
  </si>
  <si>
    <t>P-112A/B</t>
  </si>
  <si>
    <t>D-101</t>
  </si>
  <si>
    <t>CN-107</t>
  </si>
  <si>
    <t>PRODUCT SILICA CONVY.</t>
  </si>
  <si>
    <t>P-111A/B</t>
  </si>
  <si>
    <t>RE-101</t>
  </si>
  <si>
    <t>SI-101</t>
  </si>
  <si>
    <t>CN-106</t>
  </si>
  <si>
    <t>P-115A/B</t>
  </si>
  <si>
    <t>V-105</t>
  </si>
  <si>
    <t>P-116A/B</t>
  </si>
  <si>
    <t>CaCO3 SPIN DRIER</t>
  </si>
  <si>
    <t>CaCO3 SPIN DRIER FEED CONVY.</t>
  </si>
  <si>
    <t>PRODUCT CaCO3 CONVY.</t>
  </si>
  <si>
    <t>T-101</t>
  </si>
  <si>
    <t>P-101A/B</t>
  </si>
  <si>
    <t>T-103</t>
  </si>
  <si>
    <t>P-105A/B</t>
  </si>
  <si>
    <t>T-104</t>
  </si>
  <si>
    <t>T-108</t>
  </si>
  <si>
    <t>T-109</t>
  </si>
  <si>
    <t>P-113A/B</t>
  </si>
  <si>
    <t>P-114A/B</t>
  </si>
  <si>
    <t>T-106</t>
  </si>
  <si>
    <t>FEED WATER TANK</t>
  </si>
  <si>
    <t>CAP.- 20 M3</t>
  </si>
  <si>
    <t>BLR-101</t>
  </si>
  <si>
    <t>STEAM BOILER</t>
  </si>
  <si>
    <t>T-110</t>
  </si>
  <si>
    <t>RO WATER STORAGE TANK</t>
  </si>
  <si>
    <t xml:space="preserve">D-102 </t>
  </si>
  <si>
    <t>CAP.-200 KG/Hr. FEED RATE:??</t>
  </si>
  <si>
    <t>T-105</t>
  </si>
  <si>
    <t>DIA</t>
  </si>
  <si>
    <t>HEIGHT</t>
  </si>
  <si>
    <t>SHELL THK</t>
  </si>
  <si>
    <t>DISH/END PL. THK.</t>
  </si>
  <si>
    <t>NOZZLES WT.</t>
  </si>
  <si>
    <t>LUGS WT.</t>
  </si>
  <si>
    <t>JACKET THK.</t>
  </si>
  <si>
    <t>TANK WT.</t>
  </si>
  <si>
    <t>JACKET WT.</t>
  </si>
  <si>
    <t>CAP.-700 KG/HR.</t>
  </si>
  <si>
    <t>CAP.-1800Kg/Hr</t>
  </si>
  <si>
    <t>CAP.-40 M3/Hr</t>
  </si>
  <si>
    <t>CAP.-25 M3, dT-90-170°C</t>
  </si>
  <si>
    <t>CAP.-26 M3</t>
  </si>
  <si>
    <t>CN-104</t>
  </si>
  <si>
    <t>CAP.- 1600 KG/HR</t>
  </si>
  <si>
    <t>F-101</t>
  </si>
  <si>
    <t>CAP.- 40 M3/Hr.</t>
  </si>
  <si>
    <t>CAP.- 40 M3/Hr</t>
  </si>
  <si>
    <t>CAP.-40 M3/Hr.</t>
  </si>
  <si>
    <t>CAP.-22 M3,</t>
  </si>
  <si>
    <t>CO2 BULET AND VAPOURISER</t>
  </si>
  <si>
    <t>CAP.- 40 M3/Hr,</t>
  </si>
  <si>
    <t>F-102</t>
  </si>
  <si>
    <t>CAP.- 12 M3</t>
  </si>
  <si>
    <t>F-103</t>
  </si>
  <si>
    <t>CAP.-40 M3/HR</t>
  </si>
  <si>
    <t>F-104</t>
  </si>
  <si>
    <t>CAP.-2400 KG/Hr</t>
  </si>
  <si>
    <t>CN-105</t>
  </si>
  <si>
    <t>CAP.-25 M3</t>
  </si>
  <si>
    <t>CAP.-900 KG/Hr</t>
  </si>
  <si>
    <t>F-105</t>
  </si>
  <si>
    <t>F-106</t>
  </si>
  <si>
    <t>CAP.-200 KG/Hr</t>
  </si>
  <si>
    <t>CN-108</t>
  </si>
  <si>
    <t>RAW WATER TANK</t>
  </si>
  <si>
    <t>XXXX</t>
  </si>
  <si>
    <t>EP-101</t>
  </si>
  <si>
    <t>EJECTOR PUMP</t>
  </si>
  <si>
    <t xml:space="preserve">CAP.- 90M3/Hr. </t>
  </si>
  <si>
    <t>WET ASH</t>
  </si>
  <si>
    <t>DRY ASH</t>
  </si>
  <si>
    <t>ASH SLURRY</t>
  </si>
  <si>
    <t>DIGESTED ASH SLURRY</t>
  </si>
  <si>
    <t>Co2 GAS</t>
  </si>
  <si>
    <t>SILICA SLURRY</t>
  </si>
  <si>
    <t>SODIUM CARBONATE</t>
  </si>
  <si>
    <t>CALCIUM CARBONATE-DRY</t>
  </si>
  <si>
    <t>CALCIUM CARBONATE-SLURRY</t>
  </si>
  <si>
    <t>CAUSTIC- LYE</t>
  </si>
  <si>
    <t>CAUSTIC- DILUTED</t>
  </si>
  <si>
    <t>Ca(OH)2 POWDER</t>
  </si>
  <si>
    <t>RAW WATER</t>
  </si>
  <si>
    <t>RO WATER</t>
  </si>
  <si>
    <t>H2SO4-CONC./DILUTED</t>
  </si>
  <si>
    <t>STEAM / CONDENSATE</t>
  </si>
  <si>
    <t>INSTRUMENT AIR</t>
  </si>
  <si>
    <t>COMPRESSED AIR</t>
  </si>
  <si>
    <t>SERVICE WATER / DRINKING WATER</t>
  </si>
  <si>
    <t>DRY SILICA</t>
  </si>
  <si>
    <t>DRY CaCo3</t>
  </si>
  <si>
    <t>AIR- HOT / COLD</t>
  </si>
  <si>
    <t>SL.</t>
  </si>
  <si>
    <t>MEDIA</t>
  </si>
  <si>
    <t>MATERIAL</t>
  </si>
  <si>
    <t>CLASS</t>
  </si>
  <si>
    <t>SCH./THK</t>
  </si>
  <si>
    <t>PIPE /DUCT</t>
  </si>
  <si>
    <t>TANK</t>
  </si>
  <si>
    <t>VALVE/DAMPER</t>
  </si>
  <si>
    <t>SL. NO.</t>
  </si>
  <si>
    <t>EQUIPMENT TAG NO.</t>
  </si>
  <si>
    <t>DRG. REF.</t>
  </si>
  <si>
    <t>D E S C R I P T I O N</t>
  </si>
  <si>
    <t>WORKING/STAND-BY</t>
  </si>
  <si>
    <t>DUTY</t>
  </si>
  <si>
    <t>VOLTAGE</t>
  </si>
  <si>
    <t>MOTOR NAME PLATE RATING (KW)</t>
  </si>
  <si>
    <t>CONSUMPTIVE LOAD (KW)</t>
  </si>
  <si>
    <t>CONNECTION</t>
  </si>
  <si>
    <t>MOTOR NAME PLATE RATING (HP)</t>
  </si>
  <si>
    <t>Quantity</t>
  </si>
  <si>
    <t>Working</t>
  </si>
  <si>
    <t>Standby</t>
  </si>
  <si>
    <t>WORKING</t>
  </si>
  <si>
    <t>CONTINUOUS</t>
  </si>
  <si>
    <t>D O L</t>
  </si>
  <si>
    <t>DRIVE LIST FOR 5TPD SILICA PLANT FROM RICE HUSK ASH</t>
  </si>
  <si>
    <t xml:space="preserve">ENGINEER </t>
  </si>
  <si>
    <t>OWNER</t>
  </si>
  <si>
    <t>BTIT ENGINEERING SOLUTION PVT. LTD.</t>
  </si>
  <si>
    <t>EPC CONTRACTOR</t>
  </si>
  <si>
    <t>APPD./DT</t>
  </si>
  <si>
    <t>CHD./DT</t>
  </si>
  <si>
    <t>MAKE/DT</t>
  </si>
  <si>
    <t>DOC. NO.</t>
  </si>
  <si>
    <t>REF.</t>
  </si>
  <si>
    <t>REV.</t>
  </si>
  <si>
    <t>SUPPLY</t>
  </si>
  <si>
    <t>MS</t>
  </si>
  <si>
    <t>CI</t>
  </si>
  <si>
    <t>SS 304</t>
  </si>
  <si>
    <t>CS</t>
  </si>
  <si>
    <t>SS 304/HESTALLOY</t>
  </si>
  <si>
    <t>SS</t>
  </si>
  <si>
    <t>MS-GI</t>
  </si>
  <si>
    <t>TANK/HOPPER</t>
  </si>
  <si>
    <t>TYPE</t>
  </si>
  <si>
    <t>KNIFE EDGE GATE</t>
  </si>
  <si>
    <t>CAST BASALT LINED</t>
  </si>
  <si>
    <t>GATE</t>
  </si>
  <si>
    <t>GATE/KNIFE EDGE GATE</t>
  </si>
  <si>
    <t>SODIUM SILICATE SLURRY</t>
  </si>
  <si>
    <t>BALL</t>
  </si>
  <si>
    <t>GATE/GLOBE/NRV</t>
  </si>
  <si>
    <t>GAGE/BALL</t>
  </si>
  <si>
    <t>GLOBE</t>
  </si>
  <si>
    <t>GLOBE/GATE</t>
  </si>
  <si>
    <t>BUTTERFLY/LOOVER</t>
  </si>
  <si>
    <t>ALL INST. ROOT VALVE</t>
  </si>
  <si>
    <t>EXCEPT FOR COMP. AIR &amp; INST. AIR</t>
  </si>
  <si>
    <t>EXCEPT FOR WATER</t>
  </si>
  <si>
    <t>TANK DRAIN</t>
  </si>
  <si>
    <t>GATE (LOCK CLOSED)</t>
  </si>
  <si>
    <t>DIRECT SOLENOID VALVE</t>
  </si>
  <si>
    <t>UPTO 25 NB</t>
  </si>
  <si>
    <t>PNEU. OPRATED  SOLENOID VALVE</t>
  </si>
  <si>
    <t>ABOVE 25 NB</t>
  </si>
  <si>
    <t>SOCKET WELD</t>
  </si>
  <si>
    <t>UPTO 50 NB</t>
  </si>
  <si>
    <t>FLANGED</t>
  </si>
  <si>
    <t>ABOVE 50 NB</t>
  </si>
  <si>
    <t>COMPRESSED AIR COMPRESSURE</t>
  </si>
  <si>
    <t>INSTRUMENT AIR COMPRESSURE</t>
  </si>
  <si>
    <t>RO PLANT</t>
  </si>
  <si>
    <t>REFERANCE</t>
  </si>
  <si>
    <t>m3/hr</t>
  </si>
  <si>
    <t>MOC</t>
  </si>
  <si>
    <t>SS-304</t>
  </si>
  <si>
    <t>cone sm. Dia</t>
  </si>
  <si>
    <t>cone volume</t>
  </si>
  <si>
    <t>TORISPHERICAL HEAD VOLUME</t>
  </si>
  <si>
    <t>TOTAL TANK VOLUME</t>
  </si>
  <si>
    <t>actual vol reqd</t>
  </si>
  <si>
    <t>shell vol. reqd.</t>
  </si>
  <si>
    <t>straight ht reqd</t>
  </si>
  <si>
    <t>extra ht provided</t>
  </si>
  <si>
    <t>VESSELS EFFECTIVE VOLUME</t>
  </si>
  <si>
    <t>(DEAD VOLUME)</t>
  </si>
  <si>
    <t>FREE BOARD provided</t>
  </si>
  <si>
    <t>SHELL VOLUME</t>
  </si>
  <si>
    <t>VACANT SHEEL</t>
  </si>
  <si>
    <t>??(tanker size)</t>
  </si>
  <si>
    <t>cone I/M. Dia</t>
  </si>
  <si>
    <t>cone BOTM. st. ht</t>
  </si>
  <si>
    <t>cone TOP st. ht</t>
  </si>
  <si>
    <t>STORAGE</t>
  </si>
  <si>
    <t>CAP.- XX M3</t>
  </si>
  <si>
    <t>CAPACITY(SELECTED)</t>
  </si>
  <si>
    <t>cone st. ht</t>
  </si>
  <si>
    <t>CONE THK.</t>
  </si>
  <si>
    <t>SHEEL WT</t>
  </si>
  <si>
    <t>DISHED END WT</t>
  </si>
  <si>
    <t>CONE WT.</t>
  </si>
  <si>
    <t>JACKET SHELL WT.</t>
  </si>
  <si>
    <t>JACKET CONE WT.</t>
  </si>
  <si>
    <t>SUB TOTAL</t>
  </si>
  <si>
    <t>IN M3</t>
  </si>
  <si>
    <t>IN MTR.</t>
  </si>
  <si>
    <t>IN MTR</t>
  </si>
  <si>
    <t>IN MM</t>
  </si>
  <si>
    <t>IN KGS</t>
  </si>
  <si>
    <t>MET. UNIT WT</t>
  </si>
  <si>
    <t>WITH JACKET+INSULATION</t>
  </si>
  <si>
    <t>SHELL-SS-304, JACKET-MS</t>
  </si>
  <si>
    <t>SHELL-SS-304</t>
  </si>
  <si>
    <t>SHELL-MS</t>
  </si>
  <si>
    <t>SHELL-MS, JACKET-MS</t>
  </si>
  <si>
    <t>TOTAL</t>
  </si>
  <si>
    <t>CAP.- 22 M3</t>
  </si>
  <si>
    <t>CAP.- 29 M3</t>
  </si>
  <si>
    <t>AG-01</t>
  </si>
  <si>
    <t xml:space="preserve">AGITATOR FOR ASH MIXING VESSEL </t>
  </si>
  <si>
    <t>AG-10</t>
  </si>
  <si>
    <t>AGITATOR FOR CAUSTIC DILUTION TANK</t>
  </si>
  <si>
    <t>AG-02</t>
  </si>
  <si>
    <t>AGITATOR FOR PRESSURE DIGESTOR VESSEL</t>
  </si>
  <si>
    <t>AG-03</t>
  </si>
  <si>
    <t>AGITATOR FOR DIGESTED SLURRY FLASH TANK</t>
  </si>
  <si>
    <t>AG-04</t>
  </si>
  <si>
    <t>AGITATOR FOR  PRECIPITATOR</t>
  </si>
  <si>
    <t>AG-06</t>
  </si>
  <si>
    <t>AGITATOR FOR SILICA  CAKE LIQUIFICATION VESSEL-1</t>
  </si>
  <si>
    <t>CAP.- 11 M3</t>
  </si>
  <si>
    <t>AG-07</t>
  </si>
  <si>
    <t>AGITATOR FOR SILICA  CAKE LIQUIFICATION VESSEL-2</t>
  </si>
  <si>
    <t>AG-08</t>
  </si>
  <si>
    <t>AGITATOR FOR SILICA CAKE LIQUIFICATION VESSEL-3</t>
  </si>
  <si>
    <t>AG-11</t>
  </si>
  <si>
    <t>AGITATOR FOR  DIL. H2SO4 TANK</t>
  </si>
  <si>
    <t>AG-05</t>
  </si>
  <si>
    <t>AGITATOR FOR  REGENERATOR</t>
  </si>
  <si>
    <t>CAP.-22 M3</t>
  </si>
  <si>
    <t>AG-09</t>
  </si>
  <si>
    <t>AGITATOR FOR CaCO3  LIQUIFICATION VESSEL-2</t>
  </si>
  <si>
    <t>CAP.-2 M3</t>
  </si>
  <si>
    <t>BORE WELL PUMP</t>
  </si>
  <si>
    <t>RAW WATER STORAGE TANK</t>
  </si>
  <si>
    <t>CAP.- 50 M3</t>
  </si>
  <si>
    <t>RAW WATER TR. PUMP</t>
  </si>
  <si>
    <t>CAP.-12 M3/Hr.</t>
  </si>
  <si>
    <t>FILTERED WATER TANK</t>
  </si>
  <si>
    <t>CAP.- 5 M3</t>
  </si>
  <si>
    <t>P-118A/B</t>
  </si>
  <si>
    <t>DW &amp; SW FEED PUMP</t>
  </si>
  <si>
    <t>T-111</t>
  </si>
  <si>
    <t>SERVICE WATER TANK</t>
  </si>
  <si>
    <t>CAP.-1 M3</t>
  </si>
  <si>
    <t>P-120A/B</t>
  </si>
  <si>
    <t>RO WATER TRANSFER PUMP</t>
  </si>
  <si>
    <t>ROP-101</t>
  </si>
  <si>
    <t>T-112</t>
  </si>
  <si>
    <t>DRINKING WATER TANK</t>
  </si>
  <si>
    <t>CU-101</t>
  </si>
  <si>
    <t>CHLORINATION UNIT</t>
  </si>
  <si>
    <t>CAP.-xx</t>
  </si>
  <si>
    <t>T-113</t>
  </si>
  <si>
    <t>CAP.-24 M3,</t>
  </si>
  <si>
    <t>CAP.-5 TPH</t>
  </si>
  <si>
    <t>BTIT/5TPD/PFD-001 (SHT-1 TO 6)</t>
  </si>
  <si>
    <t>P-102A</t>
  </si>
  <si>
    <t>P-102B</t>
  </si>
  <si>
    <t>P-103A</t>
  </si>
  <si>
    <t>P-103B</t>
  </si>
  <si>
    <t>P-107A</t>
  </si>
  <si>
    <t>P-107B</t>
  </si>
  <si>
    <t>AG-1</t>
  </si>
  <si>
    <t>P-108A</t>
  </si>
  <si>
    <t>P-108B</t>
  </si>
  <si>
    <t>P-110A</t>
  </si>
  <si>
    <t>P-110B</t>
  </si>
  <si>
    <t>P-112A</t>
  </si>
  <si>
    <t>P-112B</t>
  </si>
  <si>
    <t>P-115A</t>
  </si>
  <si>
    <t>P-115B</t>
  </si>
  <si>
    <t>P-116A</t>
  </si>
  <si>
    <t>P-116B</t>
  </si>
  <si>
    <t>P-101A</t>
  </si>
  <si>
    <t>P-101B</t>
  </si>
  <si>
    <t>P-105A</t>
  </si>
  <si>
    <t>P-105B</t>
  </si>
  <si>
    <t>P-113A</t>
  </si>
  <si>
    <t>P-113B</t>
  </si>
  <si>
    <t>P-114A</t>
  </si>
  <si>
    <t>P-114B</t>
  </si>
  <si>
    <t>BLR-101(HOLD)</t>
  </si>
  <si>
    <t>CAP.-20 M3/Hr</t>
  </si>
  <si>
    <t>BWP-101A</t>
  </si>
  <si>
    <t>BWP-101B</t>
  </si>
  <si>
    <t>CAP.-12 M3/Hr</t>
  </si>
  <si>
    <t>P-118A</t>
  </si>
  <si>
    <t>P-118B</t>
  </si>
  <si>
    <t>P-120A</t>
  </si>
  <si>
    <t>P-120B</t>
  </si>
  <si>
    <t>CAP.-XX</t>
  </si>
  <si>
    <t>BTIT/5TPD/PFD-001 (SHT-2 TO 6)</t>
  </si>
  <si>
    <t>BTIT/5TPD/PFD-001 (SHT-3 TO 6)</t>
  </si>
  <si>
    <t>BTIT/5TPD/PFD-001 (SHT-4 TO 6)</t>
  </si>
  <si>
    <t>BTIT/5TPD/PFD-001 (SHT-5 TO 6)</t>
  </si>
  <si>
    <t>BTIT/5TPD/PFD-001 (SHT-6 TO 6)</t>
  </si>
  <si>
    <t>BTIT/5TPD/PFD-002 (SHT-1 TO 3)</t>
  </si>
  <si>
    <t>BTIT/5TPD/PFD-002 (SHT-2 TO 3)</t>
  </si>
  <si>
    <t>BTIT/5TPD/PFD-002 (SHT-3 TO 3)</t>
  </si>
  <si>
    <t>STAND BY</t>
  </si>
  <si>
    <t>3-ph, 415 V AC</t>
  </si>
  <si>
    <t>1-ph, 230 V AC</t>
  </si>
  <si>
    <t>RFQ-01-Pumps-Annexure-A</t>
  </si>
  <si>
    <t>RFQ-02-Filter press-Annexure-A</t>
  </si>
  <si>
    <t>RFQ-04_ Conveyors-Annexure-A</t>
  </si>
  <si>
    <t>RFQ-05_Drier-Annexure-A</t>
  </si>
  <si>
    <t>RFQ-09_Steam Boiler-Annexure-A</t>
  </si>
  <si>
    <t>RFQ-10_Tanks-Annexure-A</t>
  </si>
  <si>
    <t>RFQ-11-Agitator-Annexure-A</t>
  </si>
  <si>
    <t>RFQ 01_Pumps Coversheet</t>
  </si>
  <si>
    <t>RFQ 02_Filter Press Coversheet</t>
  </si>
  <si>
    <t>RFQ 04_Conveyors Coversheet</t>
  </si>
  <si>
    <t>RFQ 05_Driers Coversheet</t>
  </si>
  <si>
    <t>RFQ 09_Steam Boiler Coversheet</t>
  </si>
  <si>
    <t>RFQ-10_Tanks Coversheet</t>
  </si>
  <si>
    <t>RFQ-11-Agitator Coversheet</t>
  </si>
  <si>
    <t>MOJJ ENGINEERING SYSTEMS LTD.,
58 &amp; 59A, 2nd Floor , Rudraksha Complex II ,
Plot No. 1606 , Phase 3,,
Opposite Annapurna restaurant,
GIDC VATVA,
Ahmedabad - 382445</t>
  </si>
  <si>
    <t>Mr. Naresh Khatwani
(mobile: +91 - 9662538670) E-mail: naresh.khatwani@mojjpune.com</t>
  </si>
  <si>
    <t>GMM Pfaudler</t>
  </si>
  <si>
    <t>Arup Mitra.Ph: 6352490986, Email : arup.mitra@gmmpfaudler.com</t>
  </si>
  <si>
    <t>Mr. R Haridoss.
+91 944320 11536. E-mail: rharidoss@emtici.co.in</t>
  </si>
  <si>
    <t>EMTICI ENGINEERING LTD.
Anand - Sojitra Road,
Vallabh Vidyanagar-388 120
Gujarat (India)</t>
  </si>
  <si>
    <t>Kind attention Mr. Pankaj Saha.
+91 92305 77974, E-mail: pankaj.saha@mecgale.com ; 
prasun.acharyya@mecgale.com</t>
  </si>
  <si>
    <t>Mecgale Pneumatics Pvt. Ltd.
N-65, MIDC, Hingna Road,
Nagpur 440016 INDIA</t>
  </si>
  <si>
    <t>Fabricator</t>
  </si>
  <si>
    <t xml:space="preserve">Kind attention Mr. Nayan Sengupta
(+91 9831746680), E-mail: 
nayan.sengupta@gmail.com
</t>
  </si>
  <si>
    <t>Mr. Sukhen Pal.
(+91 9831746680), E-mail: feromecha@gmail.com</t>
  </si>
  <si>
    <t>Fero Mecha Equipment Process Pvt. Ltd.  7/1A Grant Lane, Ganpati Chambers 3rd Floor, Kolkata:, 700012.</t>
  </si>
  <si>
    <t xml:space="preserve">Agitators &amp; Mixing Solutions,
31, Nonadanga Road, Sheoraphuly, Hooghly, W. Bengal- 712223.
</t>
  </si>
  <si>
    <t>Rakesh Dey, E-mail: 
aginmsol@yahoo.co.in</t>
  </si>
  <si>
    <t>Debson Pumps Private Limited, 14, Gujrat Mansion, Ground Floor, Bentick Street, Ganesh Chandra Ave, Chowringhee North, Bow Barracks, Kolkata, West Bengal 700001</t>
  </si>
  <si>
    <t>Mr. Joydeep dutta, 090073 93846, E-mail: kanak.mujumdar@kbl.co.in</t>
  </si>
  <si>
    <t xml:space="preserve">Mr. K. C. Pattanayak
 (09819773063), E-mail: 
drying01@yahoo.com
</t>
  </si>
  <si>
    <t>Drying Systems India Pvt Ltd</t>
  </si>
  <si>
    <t>SACHIN INDUSTRIES LTD
AHMEDABAD-INDIA.
TEL: +91-79-25832204/05/9099082714
M: +91-9427613146</t>
  </si>
  <si>
    <t>Mr. Parth Patel, E-mail: parth@sachininternational.com</t>
  </si>
  <si>
    <t>SL NO.</t>
  </si>
  <si>
    <t>DOCUMENT NAME</t>
  </si>
  <si>
    <t>VENDOR NAME</t>
  </si>
  <si>
    <t>VENDOR CONTACT</t>
  </si>
  <si>
    <t>REMARKS</t>
  </si>
  <si>
    <t>Multitech Boilers Private Limited
12A Kalibari Lane Jadavpur Kolkata Pin - 700032
Tel: + 91 33 2483 8315 Fax: + 91 33 2414 8252</t>
  </si>
  <si>
    <t>Mr. Samaresh Biswas, E-mail: mltechboilers@gmail.com</t>
  </si>
  <si>
    <t>List of Inquiry sent to vendors for 5TPD Silica Plant</t>
  </si>
  <si>
    <t>dated: 19.12.2019.</t>
  </si>
  <si>
    <t>flow</t>
  </si>
  <si>
    <t>head</t>
  </si>
  <si>
    <t>mwc</t>
  </si>
  <si>
    <t>density</t>
  </si>
  <si>
    <t>kg/m3</t>
  </si>
  <si>
    <t>eficiency</t>
  </si>
  <si>
    <t>in decimal</t>
  </si>
  <si>
    <t>power</t>
  </si>
  <si>
    <t>bkw</t>
  </si>
  <si>
    <t>margin</t>
  </si>
  <si>
    <t xml:space="preserve">selected motor </t>
  </si>
  <si>
    <t>kw</t>
  </si>
  <si>
    <t>FURNACE</t>
  </si>
  <si>
    <t>DUEL MEDIA FILTER BACK WASH PUMP</t>
  </si>
  <si>
    <t>DMFBP-101</t>
  </si>
  <si>
    <t>CAP.-175 M3</t>
  </si>
  <si>
    <t>SCN-101</t>
  </si>
  <si>
    <t>CAP.-2600 KG/HR.</t>
  </si>
  <si>
    <t>CAP.-1700 KG/HR.</t>
  </si>
  <si>
    <t>CAP.- 224 M3</t>
  </si>
  <si>
    <t>CAP.-6700Kg/Hr</t>
  </si>
  <si>
    <t>CAP.- 90 M3</t>
  </si>
  <si>
    <t>CAP.-150 M3/Hr</t>
  </si>
  <si>
    <t>CAP.-45 M3, dT-90-170°C</t>
  </si>
  <si>
    <t>CAP.-90 M3</t>
  </si>
  <si>
    <t>CAP.- 150 M3/Hr</t>
  </si>
  <si>
    <t>CAP.- 5900 KG/HR</t>
  </si>
  <si>
    <t>CAP.- 150 M3/Hr.</t>
  </si>
  <si>
    <t>CAP.- 80 M3</t>
  </si>
  <si>
    <t>CAP.-150 M3/Hr.</t>
  </si>
  <si>
    <t>CAP.-40 M3,</t>
  </si>
  <si>
    <t>PR-101A/B</t>
  </si>
  <si>
    <t>CAP.- 3600 KG/Hr,</t>
  </si>
  <si>
    <t>CAP.- 150 M3/Hr,</t>
  </si>
  <si>
    <t>F-102A/B</t>
  </si>
  <si>
    <t>CAP.- 42 M3</t>
  </si>
  <si>
    <t>CAP.- 75 M3</t>
  </si>
  <si>
    <t>CAP.-8500 KG/Hr</t>
  </si>
  <si>
    <t>BCN-105</t>
  </si>
  <si>
    <t>CAP.-43 M3</t>
  </si>
  <si>
    <t>CAP.-205 M3</t>
  </si>
  <si>
    <t>CAP.-6 M3</t>
  </si>
  <si>
    <t>CAP.-925 KG/Hr</t>
  </si>
  <si>
    <t>BCN-107</t>
  </si>
  <si>
    <t xml:space="preserve">CAP.-600 KG/Hr. </t>
  </si>
  <si>
    <t>BCN-108</t>
  </si>
  <si>
    <t>CAP.- 75 M3/Hr</t>
  </si>
  <si>
    <t>CAP.-5 M3</t>
  </si>
  <si>
    <t>AG-04A/B</t>
  </si>
  <si>
    <t>SODIUM SILICATE TR. PUMP</t>
  </si>
  <si>
    <t>RE-101A/B</t>
  </si>
  <si>
    <t>EQUIPMENT LIST FOR 20 TPD SILICA PLANT</t>
  </si>
  <si>
    <t>BCN-104A/B</t>
  </si>
  <si>
    <t xml:space="preserve">CAP.- 180M3/Hr. </t>
  </si>
  <si>
    <t>CAP.-7 TPH</t>
  </si>
  <si>
    <t>PRESSURE REDUCING STATION</t>
  </si>
  <si>
    <t>PRS-101</t>
  </si>
  <si>
    <t>1 NO.</t>
  </si>
  <si>
    <t>CAP.-6 TPH/hr</t>
  </si>
  <si>
    <t>TRAP STATION</t>
  </si>
  <si>
    <t>TRS-101A/B</t>
  </si>
  <si>
    <t>CAP.-2.5 BAR(A)</t>
  </si>
  <si>
    <t>CAP.-25 M3/Hr.</t>
  </si>
  <si>
    <t>CAP.- 500 M3</t>
  </si>
  <si>
    <t>FILTER FEED PUMP</t>
  </si>
  <si>
    <t>CAP.-61 M3/Hr.</t>
  </si>
  <si>
    <t>OXIDISATION CHAMBER</t>
  </si>
  <si>
    <t>OC-101</t>
  </si>
  <si>
    <t>IRON REMOVAL FILTER</t>
  </si>
  <si>
    <t>IRF-101</t>
  </si>
  <si>
    <t>CAP.- 30 M3</t>
  </si>
  <si>
    <t>RO FEED PUMP</t>
  </si>
  <si>
    <t>SW &amp; DW TANK</t>
  </si>
  <si>
    <t>T-111A/B/C</t>
  </si>
  <si>
    <t>03 NOS.</t>
  </si>
  <si>
    <t>CAP.-2 M3/Hr.</t>
  </si>
  <si>
    <t>RO DISTRIBUTION TANK</t>
  </si>
  <si>
    <t>CAP.-60 M3</t>
  </si>
  <si>
    <t>RO WATER SUPPLY PUMP</t>
  </si>
  <si>
    <t>CAP.- 30 M3/HR.</t>
  </si>
  <si>
    <t>T-113A/B</t>
  </si>
  <si>
    <t>CAP.- 150 M3</t>
  </si>
  <si>
    <t>CAP.- 38 M3/HR.</t>
  </si>
  <si>
    <t>T-114A/B/C/D</t>
  </si>
  <si>
    <t>CAP.-1.0 M3</t>
  </si>
  <si>
    <t>04 NOS.</t>
  </si>
  <si>
    <t>BTIT-20TPD-SI-RFQ-13</t>
  </si>
  <si>
    <t>UMZA INTERNATIONAL FARMS LTD</t>
  </si>
  <si>
    <t>03.02.2020</t>
  </si>
  <si>
    <t>BWP-101A/B/C</t>
  </si>
  <si>
    <t>W</t>
  </si>
  <si>
    <t>L</t>
  </si>
  <si>
    <t>H</t>
  </si>
  <si>
    <t>VOL.</t>
  </si>
  <si>
    <t>BCN-103</t>
  </si>
  <si>
    <t>Ca(OH)2 CONVEYOR-1</t>
  </si>
  <si>
    <t>BCN-112</t>
  </si>
  <si>
    <t>BCN-113</t>
  </si>
  <si>
    <t>Ca(OH)2 CONVEYOR-2</t>
  </si>
  <si>
    <t>CAP.-3300 KG/HR.</t>
  </si>
  <si>
    <t>F-103A/B</t>
  </si>
  <si>
    <t>F-104A/B</t>
  </si>
  <si>
    <t>CAP.- 75 M3/Hr,</t>
  </si>
  <si>
    <t>CAP.-75 M3/HR</t>
  </si>
  <si>
    <t>CAP.-75 M3/Hr.</t>
  </si>
  <si>
    <t>CAPACITY(EXISTING)</t>
  </si>
  <si>
    <t>CAPACITY(NEW)</t>
  </si>
  <si>
    <t>CAP.-2500 KG/HR.</t>
  </si>
  <si>
    <t>CAP.-655 KG/HR.</t>
  </si>
  <si>
    <t>SCN-102</t>
  </si>
  <si>
    <t>CAP.- 219 M3</t>
  </si>
  <si>
    <t>CAP.-6600 Kg/Hr</t>
  </si>
  <si>
    <t>DG-01/DG-02</t>
  </si>
  <si>
    <t>DIGESTER</t>
  </si>
  <si>
    <t>CAP.-45 M3</t>
  </si>
  <si>
    <t>AGITATOR FOR DIGESTOR</t>
  </si>
  <si>
    <t xml:space="preserve">AGITATOR FOR DIGESTOR </t>
  </si>
  <si>
    <t>CAP.- 73 M3/Hr</t>
  </si>
  <si>
    <t>CAP.- 73 M3/Hr.</t>
  </si>
  <si>
    <t>CAP.- 73 M3</t>
  </si>
  <si>
    <t>CAP.- 1036 (MIN), 4141(MAX) KG/Hr,</t>
  </si>
  <si>
    <t>CAP.-73 M3/Hr.</t>
  </si>
  <si>
    <t>EP-101A/B/C</t>
  </si>
  <si>
    <t>CO2 EJECTOR PUMP</t>
  </si>
  <si>
    <t>CAP.- 150 M3/Hr. 5 KG/CM2</t>
  </si>
  <si>
    <t>CAP.- 72 M3/Hr,</t>
  </si>
  <si>
    <t>CAP.- 36 M3/Hr,</t>
  </si>
  <si>
    <t>CAP.-70 M3/Hr</t>
  </si>
  <si>
    <t>CAP.-35 M3/HR</t>
  </si>
  <si>
    <t>CAP.-36 M3/Hr.</t>
  </si>
  <si>
    <t>V-103A/B</t>
  </si>
  <si>
    <t>SILICA CAKE LIQUIFICATION VESSEL-3 CUM NEUTRALISATION VESSEL</t>
  </si>
  <si>
    <t>CAP.- 36 M3</t>
  </si>
  <si>
    <t>AG-08A/B</t>
  </si>
  <si>
    <t>CAP.-60 M3/Hr</t>
  </si>
  <si>
    <t>CAP.-72 M3/Hr</t>
  </si>
  <si>
    <t>AG-05A/B</t>
  </si>
  <si>
    <t>AGITATOR FOR  REGENERATORS</t>
  </si>
  <si>
    <t>Ca(OH)2 STORAGE</t>
  </si>
  <si>
    <t>CAP.-1600 KG/HR.</t>
  </si>
  <si>
    <t>CaCO3 SLURRY PUMP-1</t>
  </si>
  <si>
    <t>CAP.- 76 M3/Hr.</t>
  </si>
  <si>
    <t>FFC-101</t>
  </si>
  <si>
    <t xml:space="preserve">FEED CONVEYOR TO FURNACE </t>
  </si>
  <si>
    <t>CAP. - XXXXX</t>
  </si>
  <si>
    <t>FUR-101</t>
  </si>
  <si>
    <t>BIOMASS FURNACE</t>
  </si>
  <si>
    <t>RATING -8698911 KCAL/HR</t>
  </si>
  <si>
    <t>HAG -101</t>
  </si>
  <si>
    <t xml:space="preserve">HOT AIR GENERATOR </t>
  </si>
  <si>
    <t>RATING - 7302070 KCAL/HR</t>
  </si>
  <si>
    <t>MDC -101</t>
  </si>
  <si>
    <t>MECHANICAL DUST COLLECTOR</t>
  </si>
  <si>
    <t>CAF -101</t>
  </si>
  <si>
    <t>COMBUSTION  AIR FAN</t>
  </si>
  <si>
    <t>CHMN -101</t>
  </si>
  <si>
    <t xml:space="preserve">CHIMNEY </t>
  </si>
  <si>
    <t>PAF - 101</t>
  </si>
  <si>
    <t>PROCESS AIR FAN</t>
  </si>
  <si>
    <t>CAP.-76 M3/Hr.</t>
  </si>
  <si>
    <t>CaCO3 LIQUIFICATION VESSEL -1</t>
  </si>
  <si>
    <t>CAP.-9 M3</t>
  </si>
  <si>
    <t>CaCO3 SLURRY PUMP-2</t>
  </si>
  <si>
    <t>CAP.-15 M3/Hr.</t>
  </si>
  <si>
    <t>CaCO3 SPRAY DRIER</t>
  </si>
  <si>
    <t xml:space="preserve">CAP.-450 KG/Hr. </t>
  </si>
  <si>
    <t>CAP.-30 M3/Hr.</t>
  </si>
  <si>
    <t>CAP.- 300 M3</t>
  </si>
  <si>
    <t>P-121 A/B</t>
  </si>
  <si>
    <t>CAP.-48 M3/Hr.</t>
  </si>
  <si>
    <t>CAP.-48/ M3/Hr.</t>
  </si>
  <si>
    <t>CAP.- 24 M3/HR.</t>
  </si>
  <si>
    <t>CAP.- 130 M3</t>
  </si>
  <si>
    <t>CAP.- 32 M3/HR.</t>
  </si>
  <si>
    <t>NOT REQUIRE</t>
  </si>
  <si>
    <t>CAP.-7.0 TPH</t>
  </si>
  <si>
    <t>CAP.-1.5 BAR(A)</t>
  </si>
  <si>
    <t>ACMP-1.00</t>
  </si>
  <si>
    <t>COMPRESSOR-1</t>
  </si>
  <si>
    <t>CAP-2.5 NM3/MIN.</t>
  </si>
  <si>
    <t>ACMP-2.00</t>
  </si>
  <si>
    <t>COMPRESSOR-2</t>
  </si>
  <si>
    <t>ACMP-3.00</t>
  </si>
  <si>
    <t>COMPRESSOR-3</t>
  </si>
  <si>
    <t>RDR-1.00</t>
  </si>
  <si>
    <t>DESICCANT DRIER-1</t>
  </si>
  <si>
    <t>ARCV-1.00</t>
  </si>
  <si>
    <t>AIR RECEIVER-1.00</t>
  </si>
  <si>
    <t>ARCV-2.00</t>
  </si>
  <si>
    <t>AIR RECEIVER-2.00</t>
  </si>
  <si>
    <t>AQM-1.00</t>
  </si>
  <si>
    <t>ACCUMULATOR-1</t>
  </si>
  <si>
    <t>CAP-1.0 M3</t>
  </si>
  <si>
    <t>AQM-2.00</t>
  </si>
  <si>
    <t>ACCUMULATOR-2</t>
  </si>
  <si>
    <t>NB:</t>
  </si>
  <si>
    <t>RED COLOURED FONT</t>
  </si>
  <si>
    <t>=</t>
  </si>
  <si>
    <t>EXISTING</t>
  </si>
  <si>
    <t>GREEN COLOURED</t>
  </si>
  <si>
    <t>AS PER NEW CALCULATION</t>
  </si>
  <si>
    <t>DIGESTOR</t>
  </si>
  <si>
    <t xml:space="preserve"> DIGESTOR</t>
  </si>
  <si>
    <t>CAP.-50 M3</t>
  </si>
  <si>
    <t>CAP.-300 M3</t>
  </si>
  <si>
    <t>Remarks</t>
  </si>
  <si>
    <t>50HSC10AN001</t>
  </si>
  <si>
    <t>BOOSTER FAN</t>
  </si>
  <si>
    <t>50PBL10AP001</t>
  </si>
  <si>
    <t>50PBL10AP002</t>
  </si>
  <si>
    <t>50GNK10AP005</t>
  </si>
  <si>
    <t>50GNK10AP006</t>
  </si>
  <si>
    <t>50GNK10AP010</t>
  </si>
  <si>
    <t>50HSM10AP013</t>
  </si>
  <si>
    <t>50HSM20AP014</t>
  </si>
  <si>
    <t>50HSM20AP015</t>
  </si>
  <si>
    <t>Sr.no</t>
  </si>
  <si>
    <t>P&amp;ID Ref. No.</t>
  </si>
  <si>
    <t>Stand by</t>
  </si>
  <si>
    <t>Power consumption</t>
  </si>
  <si>
    <t>Motor Power rating</t>
  </si>
  <si>
    <t>KW</t>
  </si>
  <si>
    <t>HP</t>
  </si>
  <si>
    <t>S D</t>
  </si>
  <si>
    <t>MOTORISED VALVES</t>
  </si>
  <si>
    <t>PNEUMATIC ACTUATED VALVES</t>
  </si>
  <si>
    <t>PROCESS WATER PUMP -A</t>
  </si>
  <si>
    <t>PROCESS WATER PUMP -B</t>
  </si>
  <si>
    <t>MIST-ELIMINATOR/OHT FGTR MAKE-UP/ ASH FILTER- FRESH WATER PUMP-A</t>
  </si>
  <si>
    <t>MIST-ELIMINATOR/OHT FGTR MAKE-UP/ ASH FILTER- FRESH WATER PUMP-B</t>
  </si>
  <si>
    <t>FGTR MODULE WASH PUMP-A</t>
  </si>
  <si>
    <t>50HSM10AP012</t>
  </si>
  <si>
    <t>FGTR MODULE WASH PUMP-B</t>
  </si>
  <si>
    <t>FGTR EFFLUENT TRANSFER PUMP-A</t>
  </si>
  <si>
    <t>FGTR EFFLUENT TRANSFER PUMP-B</t>
  </si>
  <si>
    <t>PUMP TO CLIENT SERVICES-A</t>
  </si>
  <si>
    <t>PUMP TO CLIENT SERVICES-B</t>
  </si>
  <si>
    <t>50GNK10AP011</t>
  </si>
  <si>
    <t>S21001-XF01-05HSD-227001</t>
  </si>
  <si>
    <t>SAC SYSTEM</t>
  </si>
  <si>
    <t>DOSING UNIT</t>
  </si>
  <si>
    <t>SAC INLET PUMP-A</t>
  </si>
  <si>
    <t>50XXX10AP016</t>
  </si>
  <si>
    <t>50XXX10AP017</t>
  </si>
  <si>
    <t>SAC INLET PUMP-B</t>
  </si>
  <si>
    <t>SAC RECOVERED WATER -A</t>
  </si>
  <si>
    <t>50HSM30APXXX</t>
  </si>
  <si>
    <t>SAC RECOVERED WATER -B</t>
  </si>
  <si>
    <t>SAC START-UP RECIRCULATION PUMP -A</t>
  </si>
  <si>
    <t>SAC START-UP RECIRCULATION PUMP -B</t>
  </si>
  <si>
    <t>50XXXXX</t>
  </si>
  <si>
    <t>CONCENTRATED ACID LOADING PUMP -A</t>
  </si>
  <si>
    <t>50XXX10AP018</t>
  </si>
  <si>
    <t>CONCENTRATED ACID LOADING PUMP -B</t>
  </si>
  <si>
    <t>50XXX10AP019</t>
  </si>
  <si>
    <t>Single Phase , 50 HZ, AC</t>
  </si>
  <si>
    <t>3-Phase ,50 HZ, AC</t>
  </si>
  <si>
    <t>Duty</t>
  </si>
  <si>
    <t>Feeder Type</t>
  </si>
  <si>
    <t>DRIVE</t>
  </si>
  <si>
    <t xml:space="preserve">415 V </t>
  </si>
  <si>
    <t>Feeder Rating</t>
  </si>
  <si>
    <t>CONTINIOUS</t>
  </si>
  <si>
    <t>Starter Type</t>
  </si>
  <si>
    <t>VFD</t>
  </si>
  <si>
    <t>690 V</t>
  </si>
  <si>
    <t>BKW</t>
  </si>
  <si>
    <t>PUMP SUCTION &amp; DISCHARGE</t>
  </si>
  <si>
    <t>INTERMITENT</t>
  </si>
  <si>
    <t>R D O L</t>
  </si>
  <si>
    <t>230 V</t>
  </si>
  <si>
    <t>DAMPER PNEUMATIC ACTUATORS</t>
  </si>
  <si>
    <t>ON-OFF</t>
  </si>
  <si>
    <t>TENTATIVE, FEEDER</t>
  </si>
  <si>
    <t>ACDB FEEDER</t>
  </si>
  <si>
    <t>FIRE ALARM SYSTEM</t>
  </si>
  <si>
    <t>MAIN LIGHT DISTRIBUTION PANEL</t>
  </si>
  <si>
    <t>PLC PANEL</t>
  </si>
  <si>
    <r>
      <t> </t>
    </r>
    <r>
      <rPr>
        <b/>
        <sz val="11"/>
        <rFont val="Calibri"/>
        <family val="2"/>
        <scheme val="minor"/>
      </rPr>
      <t>Item name of drive units</t>
    </r>
  </si>
  <si>
    <r>
      <t> </t>
    </r>
    <r>
      <rPr>
        <b/>
        <sz val="11"/>
        <rFont val="Calibri"/>
        <family val="2"/>
        <scheme val="minor"/>
      </rPr>
      <t>Tag nos </t>
    </r>
  </si>
  <si>
    <t>SOV Power rating</t>
  </si>
  <si>
    <t>PLANT DRIVE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</si>
</sst>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mbria"/>
      <family val="1"/>
      <scheme val="major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7"/>
      <name val="Times New Roman"/>
      <family val="1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2" fillId="0" borderId="1" xfId="0" applyFont="1" applyBorder="1"/>
    <xf numFmtId="0" fontId="0" fillId="0" borderId="0" xfId="0" applyFill="1"/>
    <xf numFmtId="0" fontId="0" fillId="2" borderId="0" xfId="0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3" borderId="1" xfId="0" applyFill="1" applyBorder="1"/>
    <xf numFmtId="0" fontId="6" fillId="3" borderId="1" xfId="0" applyFont="1" applyFill="1" applyBorder="1"/>
    <xf numFmtId="0" fontId="7" fillId="0" borderId="0" xfId="0" applyFont="1"/>
    <xf numFmtId="0" fontId="7" fillId="0" borderId="1" xfId="0" applyFont="1" applyBorder="1"/>
    <xf numFmtId="0" fontId="0" fillId="0" borderId="1" xfId="0" applyBorder="1"/>
    <xf numFmtId="0" fontId="0" fillId="0" borderId="1" xfId="0" applyFon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6" fillId="3" borderId="0" xfId="0" applyFont="1" applyFill="1"/>
    <xf numFmtId="0" fontId="16" fillId="3" borderId="1" xfId="0" applyFont="1" applyFill="1" applyBorder="1"/>
    <xf numFmtId="0" fontId="16" fillId="3" borderId="5" xfId="0" applyFont="1" applyFill="1" applyBorder="1"/>
    <xf numFmtId="0" fontId="12" fillId="0" borderId="19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6" fillId="0" borderId="1" xfId="0" applyFont="1" applyFill="1" applyBorder="1"/>
    <xf numFmtId="0" fontId="6" fillId="0" borderId="1" xfId="0" applyFont="1" applyFill="1" applyBorder="1"/>
    <xf numFmtId="0" fontId="16" fillId="2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0" fillId="3" borderId="1" xfId="0" applyFont="1" applyFill="1" applyBorder="1"/>
    <xf numFmtId="0" fontId="16" fillId="2" borderId="6" xfId="0" applyFont="1" applyFill="1" applyBorder="1"/>
    <xf numFmtId="0" fontId="17" fillId="0" borderId="1" xfId="0" applyFont="1" applyFill="1" applyBorder="1"/>
    <xf numFmtId="0" fontId="17" fillId="0" borderId="6" xfId="0" applyFont="1" applyFill="1" applyBorder="1" applyAlignment="1">
      <alignment horizontal="center"/>
    </xf>
    <xf numFmtId="0" fontId="16" fillId="0" borderId="6" xfId="0" applyFont="1" applyFill="1" applyBorder="1"/>
    <xf numFmtId="0" fontId="2" fillId="0" borderId="1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0" borderId="0" xfId="0" applyNumberFormat="1"/>
    <xf numFmtId="0" fontId="20" fillId="5" borderId="19" xfId="0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wrapText="1"/>
    </xf>
    <xf numFmtId="0" fontId="0" fillId="5" borderId="1" xfId="0" applyFill="1" applyBorder="1"/>
    <xf numFmtId="0" fontId="17" fillId="0" borderId="1" xfId="0" applyFont="1" applyFill="1" applyBorder="1" applyAlignment="1">
      <alignment horizontal="center"/>
    </xf>
    <xf numFmtId="165" fontId="4" fillId="4" borderId="1" xfId="0" applyNumberFormat="1" applyFont="1" applyFill="1" applyBorder="1"/>
    <xf numFmtId="0" fontId="4" fillId="4" borderId="1" xfId="0" applyFont="1" applyFill="1" applyBorder="1"/>
    <xf numFmtId="2" fontId="0" fillId="0" borderId="1" xfId="0" applyNumberFormat="1" applyFill="1" applyBorder="1"/>
    <xf numFmtId="2" fontId="0" fillId="5" borderId="1" xfId="0" applyNumberFormat="1" applyFill="1" applyBorder="1"/>
    <xf numFmtId="2" fontId="0" fillId="0" borderId="1" xfId="0" applyNumberFormat="1" applyBorder="1"/>
    <xf numFmtId="0" fontId="2" fillId="0" borderId="1" xfId="0" applyFont="1" applyFill="1" applyBorder="1" applyAlignment="1">
      <alignment horizontal="center"/>
    </xf>
    <xf numFmtId="165" fontId="4" fillId="3" borderId="1" xfId="0" applyNumberFormat="1" applyFont="1" applyFill="1" applyBorder="1"/>
    <xf numFmtId="1" fontId="2" fillId="0" borderId="1" xfId="0" applyNumberFormat="1" applyFont="1" applyBorder="1"/>
    <xf numFmtId="0" fontId="16" fillId="6" borderId="1" xfId="0" applyFont="1" applyFill="1" applyBorder="1"/>
    <xf numFmtId="165" fontId="4" fillId="6" borderId="1" xfId="0" applyNumberFormat="1" applyFont="1" applyFill="1" applyBorder="1"/>
    <xf numFmtId="0" fontId="4" fillId="6" borderId="1" xfId="0" applyFont="1" applyFill="1" applyBorder="1"/>
    <xf numFmtId="0" fontId="0" fillId="6" borderId="1" xfId="0" applyFill="1" applyBorder="1"/>
    <xf numFmtId="2" fontId="0" fillId="6" borderId="1" xfId="0" applyNumberFormat="1" applyFill="1" applyBorder="1"/>
    <xf numFmtId="2" fontId="0" fillId="6" borderId="0" xfId="0" applyNumberFormat="1" applyFill="1"/>
    <xf numFmtId="0" fontId="0" fillId="6" borderId="0" xfId="0" applyFill="1"/>
    <xf numFmtId="0" fontId="16" fillId="6" borderId="6" xfId="0" applyFont="1" applyFill="1" applyBorder="1"/>
    <xf numFmtId="0" fontId="0" fillId="2" borderId="1" xfId="0" applyFont="1" applyFill="1" applyBorder="1"/>
    <xf numFmtId="0" fontId="0" fillId="7" borderId="1" xfId="0" applyFont="1" applyFill="1" applyBorder="1"/>
    <xf numFmtId="0" fontId="16" fillId="7" borderId="6" xfId="0" applyFont="1" applyFill="1" applyBorder="1"/>
    <xf numFmtId="0" fontId="16" fillId="6" borderId="0" xfId="0" applyFont="1" applyFill="1" applyBorder="1"/>
    <xf numFmtId="2" fontId="0" fillId="3" borderId="1" xfId="0" applyNumberFormat="1" applyFill="1" applyBorder="1"/>
    <xf numFmtId="2" fontId="0" fillId="3" borderId="0" xfId="0" applyNumberFormat="1" applyFill="1"/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2" fillId="0" borderId="0" xfId="2" applyAlignment="1" applyProtection="1">
      <alignment wrapText="1"/>
    </xf>
    <xf numFmtId="0" fontId="9" fillId="0" borderId="0" xfId="1" applyFont="1" applyFill="1" applyBorder="1" applyAlignment="1">
      <alignment horizontal="center" vertical="center"/>
    </xf>
    <xf numFmtId="0" fontId="0" fillId="3" borderId="1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4" xfId="0" applyBorder="1"/>
    <xf numFmtId="0" fontId="0" fillId="0" borderId="0" xfId="0" applyBorder="1"/>
    <xf numFmtId="0" fontId="0" fillId="0" borderId="15" xfId="0" applyBorder="1"/>
    <xf numFmtId="0" fontId="0" fillId="3" borderId="6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25" xfId="1" applyFont="1" applyFill="1" applyBorder="1" applyAlignment="1">
      <alignment horizontal="left" vertical="center" wrapText="1"/>
    </xf>
    <xf numFmtId="0" fontId="9" fillId="0" borderId="26" xfId="1" applyFont="1" applyFill="1" applyBorder="1" applyAlignment="1">
      <alignment vertical="center" wrapText="1"/>
    </xf>
    <xf numFmtId="0" fontId="9" fillId="0" borderId="26" xfId="1" applyFont="1" applyFill="1" applyBorder="1" applyAlignment="1">
      <alignment horizontal="left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6" fillId="0" borderId="5" xfId="0" applyFont="1" applyFill="1" applyBorder="1"/>
    <xf numFmtId="0" fontId="0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4" xfId="0" applyFill="1" applyBorder="1"/>
    <xf numFmtId="0" fontId="5" fillId="0" borderId="1" xfId="0" applyFont="1" applyFill="1" applyBorder="1"/>
    <xf numFmtId="0" fontId="6" fillId="0" borderId="5" xfId="0" applyFont="1" applyFill="1" applyBorder="1"/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6" fillId="0" borderId="6" xfId="0" applyFont="1" applyFill="1" applyBorder="1"/>
    <xf numFmtId="0" fontId="6" fillId="0" borderId="14" xfId="0" applyFont="1" applyFill="1" applyBorder="1"/>
    <xf numFmtId="0" fontId="6" fillId="0" borderId="0" xfId="0" applyFont="1" applyFill="1"/>
    <xf numFmtId="0" fontId="0" fillId="0" borderId="1" xfId="0" applyFont="1" applyFill="1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6" fillId="3" borderId="6" xfId="0" applyFont="1" applyFill="1" applyBorder="1"/>
    <xf numFmtId="0" fontId="16" fillId="3" borderId="16" xfId="0" applyFont="1" applyFill="1" applyBorder="1"/>
    <xf numFmtId="0" fontId="16" fillId="3" borderId="17" xfId="0" applyFont="1" applyFill="1" applyBorder="1"/>
    <xf numFmtId="0" fontId="13" fillId="3" borderId="17" xfId="0" applyFont="1" applyFill="1" applyBorder="1" applyAlignment="1">
      <alignment horizontal="left"/>
    </xf>
    <xf numFmtId="0" fontId="13" fillId="3" borderId="17" xfId="0" applyFont="1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16" fillId="5" borderId="1" xfId="0" applyFont="1" applyFill="1" applyBorder="1"/>
    <xf numFmtId="0" fontId="16" fillId="5" borderId="6" xfId="0" applyFont="1" applyFill="1" applyBorder="1"/>
    <xf numFmtId="0" fontId="0" fillId="2" borderId="1" xfId="0" applyFill="1" applyBorder="1"/>
    <xf numFmtId="0" fontId="0" fillId="8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0" fillId="3" borderId="29" xfId="0" applyFont="1" applyFill="1" applyBorder="1"/>
    <xf numFmtId="0" fontId="23" fillId="3" borderId="0" xfId="0" applyFont="1" applyFill="1"/>
    <xf numFmtId="0" fontId="6" fillId="3" borderId="0" xfId="0" applyFont="1" applyFill="1"/>
    <xf numFmtId="0" fontId="24" fillId="3" borderId="0" xfId="0" applyFont="1" applyFill="1"/>
    <xf numFmtId="0" fontId="6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3" borderId="0" xfId="0" applyFont="1" applyFill="1"/>
    <xf numFmtId="0" fontId="3" fillId="2" borderId="1" xfId="0" applyFont="1" applyFill="1" applyBorder="1"/>
    <xf numFmtId="0" fontId="0" fillId="7" borderId="1" xfId="0" applyFill="1" applyBorder="1"/>
    <xf numFmtId="0" fontId="16" fillId="0" borderId="0" xfId="0" applyFont="1" applyFill="1"/>
    <xf numFmtId="0" fontId="17" fillId="0" borderId="0" xfId="0" applyFont="1" applyFill="1"/>
    <xf numFmtId="0" fontId="16" fillId="0" borderId="1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/>
    <xf numFmtId="0" fontId="16" fillId="0" borderId="0" xfId="0" applyFont="1" applyFill="1" applyBorder="1"/>
    <xf numFmtId="0" fontId="16" fillId="0" borderId="0" xfId="0" applyFont="1" applyFill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7" fillId="0" borderId="21" xfId="0" applyFont="1" applyFill="1" applyBorder="1"/>
    <xf numFmtId="0" fontId="17" fillId="0" borderId="22" xfId="0" applyFont="1" applyFill="1" applyBorder="1" applyAlignment="1">
      <alignment horizontal="center"/>
    </xf>
    <xf numFmtId="0" fontId="25" fillId="0" borderId="0" xfId="0" applyFont="1" applyFill="1"/>
    <xf numFmtId="0" fontId="19" fillId="0" borderId="0" xfId="0" applyFont="1" applyFill="1"/>
    <xf numFmtId="165" fontId="16" fillId="0" borderId="0" xfId="0" applyNumberFormat="1" applyFont="1" applyFill="1"/>
    <xf numFmtId="165" fontId="17" fillId="0" borderId="0" xfId="0" applyNumberFormat="1" applyFont="1" applyFill="1"/>
    <xf numFmtId="0" fontId="26" fillId="0" borderId="0" xfId="0" applyFont="1" applyFill="1"/>
    <xf numFmtId="0" fontId="16" fillId="0" borderId="1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28" fillId="0" borderId="0" xfId="0" applyFont="1" applyFill="1" applyAlignment="1">
      <alignment wrapText="1"/>
    </xf>
    <xf numFmtId="0" fontId="28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7" fillId="0" borderId="0" xfId="0" applyFont="1" applyFill="1"/>
    <xf numFmtId="0" fontId="29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30" fillId="0" borderId="1" xfId="0" applyFont="1" applyFill="1" applyBorder="1" applyAlignment="1">
      <alignment wrapText="1"/>
    </xf>
    <xf numFmtId="0" fontId="30" fillId="0" borderId="1" xfId="0" applyFont="1" applyFill="1" applyBorder="1"/>
    <xf numFmtId="0" fontId="16" fillId="0" borderId="16" xfId="0" applyFont="1" applyFill="1" applyBorder="1"/>
    <xf numFmtId="0" fontId="16" fillId="0" borderId="17" xfId="0" applyFont="1" applyFill="1" applyBorder="1"/>
    <xf numFmtId="0" fontId="16" fillId="0" borderId="18" xfId="0" applyFont="1" applyFill="1" applyBorder="1" applyAlignment="1">
      <alignment wrapText="1"/>
    </xf>
    <xf numFmtId="0" fontId="25" fillId="0" borderId="0" xfId="0" applyFont="1" applyFill="1" applyAlignment="1">
      <alignment wrapText="1"/>
    </xf>
    <xf numFmtId="0" fontId="16" fillId="0" borderId="0" xfId="0" applyFont="1" applyFill="1" applyAlignment="1">
      <alignment horizontal="center"/>
    </xf>
    <xf numFmtId="0" fontId="19" fillId="0" borderId="2" xfId="0" applyFont="1" applyFill="1" applyBorder="1" applyAlignment="1">
      <alignment wrapText="1"/>
    </xf>
    <xf numFmtId="0" fontId="31" fillId="0" borderId="3" xfId="0" applyFont="1" applyFill="1" applyBorder="1" applyAlignment="1">
      <alignment wrapText="1"/>
    </xf>
    <xf numFmtId="0" fontId="19" fillId="0" borderId="3" xfId="0" applyFont="1" applyFill="1" applyBorder="1" applyAlignment="1">
      <alignment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wrapText="1"/>
    </xf>
    <xf numFmtId="2" fontId="16" fillId="0" borderId="1" xfId="0" applyNumberFormat="1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27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AQ112"/>
  <sheetViews>
    <sheetView view="pageBreakPreview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4" sqref="E54"/>
    </sheetView>
  </sheetViews>
  <sheetFormatPr defaultColWidth="9.109375" defaultRowHeight="21"/>
  <cols>
    <col min="1" max="1" width="9.109375" style="136"/>
    <col min="2" max="2" width="9.33203125" style="136" bestFit="1" customWidth="1"/>
    <col min="3" max="3" width="11.88671875" style="136" customWidth="1"/>
    <col min="4" max="4" width="33.33203125" style="136" customWidth="1"/>
    <col min="5" max="5" width="13.33203125" style="136" customWidth="1"/>
    <col min="6" max="6" width="5.44140625" style="136" customWidth="1"/>
    <col min="7" max="7" width="12.44140625" style="136" customWidth="1"/>
    <col min="8" max="8" width="9.33203125" style="136" bestFit="1" customWidth="1"/>
    <col min="9" max="9" width="9.109375" style="136" customWidth="1"/>
    <col min="10" max="10" width="10.88671875" style="136" customWidth="1"/>
    <col min="11" max="11" width="17.6640625" style="136" customWidth="1"/>
    <col min="12" max="12" width="12.33203125" style="136" customWidth="1"/>
    <col min="13" max="13" width="10.109375" style="136" customWidth="1"/>
    <col min="14" max="14" width="13.5546875" style="136" customWidth="1"/>
    <col min="15" max="15" width="10.44140625" style="136" customWidth="1"/>
    <col min="16" max="16" width="12.44140625" style="136" customWidth="1"/>
    <col min="17" max="19" width="9.109375" style="136" customWidth="1"/>
    <col min="20" max="20" width="12.88671875" style="136" customWidth="1"/>
    <col min="21" max="21" width="10.6640625" style="136" customWidth="1"/>
    <col min="22" max="22" width="12.6640625" style="136" customWidth="1"/>
    <col min="23" max="24" width="9.33203125" style="136" bestFit="1" customWidth="1"/>
    <col min="25" max="27" width="9.109375" style="136" customWidth="1"/>
    <col min="28" max="28" width="13.109375" style="136" customWidth="1"/>
    <col min="29" max="30" width="9.109375" style="136" customWidth="1"/>
    <col min="31" max="31" width="9.33203125" style="148" bestFit="1" customWidth="1"/>
    <col min="32" max="32" width="9.109375" style="136"/>
    <col min="33" max="33" width="9.33203125" style="136" bestFit="1" customWidth="1"/>
    <col min="34" max="34" width="9.109375" style="136"/>
    <col min="35" max="35" width="9.33203125" style="136" bestFit="1" customWidth="1"/>
    <col min="36" max="36" width="9.109375" style="136"/>
    <col min="37" max="37" width="9.33203125" style="136" bestFit="1" customWidth="1"/>
    <col min="38" max="38" width="9.109375" style="136"/>
    <col min="39" max="39" width="9.33203125" style="136" bestFit="1" customWidth="1"/>
    <col min="40" max="16384" width="9.109375" style="136"/>
  </cols>
  <sheetData>
    <row r="3" spans="2:41" s="142" customFormat="1" ht="57.6">
      <c r="C3" s="143" t="s">
        <v>0</v>
      </c>
      <c r="D3" s="143" t="s">
        <v>1</v>
      </c>
      <c r="E3" s="143" t="s">
        <v>2</v>
      </c>
      <c r="F3" s="144" t="s">
        <v>3</v>
      </c>
      <c r="G3" s="144" t="s">
        <v>266</v>
      </c>
      <c r="H3" s="143" t="s">
        <v>115</v>
      </c>
      <c r="I3" s="143" t="s">
        <v>116</v>
      </c>
      <c r="J3" s="143" t="s">
        <v>117</v>
      </c>
      <c r="K3" s="143" t="s">
        <v>118</v>
      </c>
      <c r="L3" s="143" t="s">
        <v>121</v>
      </c>
      <c r="M3" s="143" t="s">
        <v>122</v>
      </c>
      <c r="N3" s="143" t="s">
        <v>119</v>
      </c>
      <c r="O3" s="143" t="s">
        <v>120</v>
      </c>
      <c r="P3" s="143" t="s">
        <v>123</v>
      </c>
      <c r="Q3" s="138"/>
      <c r="R3" s="143" t="s">
        <v>255</v>
      </c>
      <c r="S3" s="143" t="s">
        <v>270</v>
      </c>
      <c r="T3" s="143" t="s">
        <v>269</v>
      </c>
      <c r="U3" s="143" t="s">
        <v>271</v>
      </c>
      <c r="V3" s="143" t="s">
        <v>256</v>
      </c>
      <c r="W3" s="138"/>
      <c r="X3" s="143" t="s">
        <v>257</v>
      </c>
      <c r="Y3" s="138"/>
      <c r="Z3" s="138"/>
      <c r="AA3" s="138"/>
      <c r="AB3" s="138" t="s">
        <v>258</v>
      </c>
      <c r="AC3" s="138"/>
      <c r="AD3" s="138"/>
      <c r="AE3" s="143" t="s">
        <v>259</v>
      </c>
      <c r="AG3" s="145" t="s">
        <v>260</v>
      </c>
      <c r="AI3" s="145" t="s">
        <v>261</v>
      </c>
      <c r="AK3" s="142" t="s">
        <v>262</v>
      </c>
      <c r="AM3" s="142" t="s">
        <v>265</v>
      </c>
      <c r="AO3" s="142" t="s">
        <v>267</v>
      </c>
    </row>
    <row r="4" spans="2:41">
      <c r="C4" s="146" t="s">
        <v>42</v>
      </c>
      <c r="D4" s="146"/>
      <c r="E4" s="146"/>
      <c r="F4" s="147"/>
    </row>
    <row r="5" spans="2:41" hidden="1">
      <c r="B5" s="139">
        <v>10</v>
      </c>
      <c r="C5" s="22" t="s">
        <v>67</v>
      </c>
      <c r="D5" s="22" t="s">
        <v>53</v>
      </c>
      <c r="E5" s="22" t="s">
        <v>128</v>
      </c>
      <c r="F5" s="31">
        <v>1</v>
      </c>
      <c r="G5" s="136">
        <f>0.785*H5^2*I5</f>
        <v>25.751925000000004</v>
      </c>
      <c r="H5" s="136">
        <v>2.7</v>
      </c>
      <c r="I5" s="136">
        <v>4.5</v>
      </c>
      <c r="J5" s="136">
        <v>6</v>
      </c>
      <c r="K5" s="136">
        <v>8</v>
      </c>
      <c r="L5" s="136">
        <v>2.5</v>
      </c>
    </row>
    <row r="6" spans="2:41" hidden="1">
      <c r="B6" s="139">
        <v>14</v>
      </c>
      <c r="C6" s="22" t="s">
        <v>114</v>
      </c>
      <c r="D6" s="22" t="s">
        <v>19</v>
      </c>
      <c r="E6" s="22" t="s">
        <v>13</v>
      </c>
      <c r="F6" s="31">
        <v>1</v>
      </c>
      <c r="G6" s="136">
        <f t="shared" ref="G6:G14" si="0">0.785*H6^2*I6</f>
        <v>25.751925000000004</v>
      </c>
      <c r="H6" s="136">
        <v>2.7</v>
      </c>
      <c r="I6" s="136">
        <v>4.5</v>
      </c>
      <c r="J6" s="136">
        <v>6</v>
      </c>
      <c r="K6" s="136">
        <v>8</v>
      </c>
    </row>
    <row r="7" spans="2:41" hidden="1">
      <c r="B7" s="139">
        <v>36</v>
      </c>
      <c r="C7" s="22" t="s">
        <v>76</v>
      </c>
      <c r="D7" s="22" t="s">
        <v>45</v>
      </c>
      <c r="E7" s="22" t="s">
        <v>13</v>
      </c>
      <c r="F7" s="31">
        <v>1</v>
      </c>
      <c r="G7" s="136">
        <f t="shared" si="0"/>
        <v>25.751925000000004</v>
      </c>
      <c r="H7" s="136">
        <v>2.7</v>
      </c>
      <c r="I7" s="136">
        <v>4.5</v>
      </c>
      <c r="J7" s="136">
        <v>6</v>
      </c>
      <c r="K7" s="136">
        <v>8</v>
      </c>
    </row>
    <row r="8" spans="2:41" hidden="1">
      <c r="B8" s="139">
        <v>51</v>
      </c>
      <c r="C8" s="22" t="s">
        <v>96</v>
      </c>
      <c r="D8" s="22" t="s">
        <v>12</v>
      </c>
      <c r="E8" s="22" t="s">
        <v>13</v>
      </c>
      <c r="F8" s="31">
        <v>1</v>
      </c>
      <c r="G8" s="136">
        <f t="shared" si="0"/>
        <v>25.751925000000004</v>
      </c>
      <c r="H8" s="136">
        <v>2.7</v>
      </c>
      <c r="I8" s="136">
        <v>4.5</v>
      </c>
      <c r="J8" s="136">
        <v>6</v>
      </c>
      <c r="K8" s="136">
        <v>8</v>
      </c>
    </row>
    <row r="9" spans="2:41" hidden="1">
      <c r="B9" s="139">
        <v>53</v>
      </c>
      <c r="C9" s="22" t="s">
        <v>98</v>
      </c>
      <c r="D9" s="22" t="s">
        <v>10</v>
      </c>
      <c r="E9" s="22" t="s">
        <v>107</v>
      </c>
      <c r="F9" s="31">
        <v>1</v>
      </c>
      <c r="G9" s="136">
        <f t="shared" si="0"/>
        <v>22.078125</v>
      </c>
      <c r="H9" s="136">
        <v>2.5</v>
      </c>
      <c r="I9" s="136">
        <v>4.5</v>
      </c>
      <c r="J9" s="136">
        <v>6</v>
      </c>
      <c r="K9" s="136">
        <v>8</v>
      </c>
    </row>
    <row r="10" spans="2:41" hidden="1">
      <c r="B10" s="139">
        <v>65</v>
      </c>
      <c r="C10" s="22" t="s">
        <v>105</v>
      </c>
      <c r="D10" s="22" t="s">
        <v>106</v>
      </c>
      <c r="E10" s="22" t="s">
        <v>107</v>
      </c>
      <c r="F10" s="31">
        <v>1</v>
      </c>
      <c r="G10" s="136">
        <f t="shared" si="0"/>
        <v>22.078125</v>
      </c>
      <c r="H10" s="136">
        <v>2.5</v>
      </c>
      <c r="I10" s="136">
        <v>4.5</v>
      </c>
      <c r="J10" s="136">
        <v>6</v>
      </c>
      <c r="K10" s="136">
        <v>8</v>
      </c>
    </row>
    <row r="11" spans="2:41" hidden="1">
      <c r="B11" s="139">
        <v>67</v>
      </c>
      <c r="C11" s="22" t="s">
        <v>110</v>
      </c>
      <c r="D11" s="22" t="s">
        <v>111</v>
      </c>
      <c r="E11" s="22" t="s">
        <v>49</v>
      </c>
      <c r="F11" s="31">
        <v>1</v>
      </c>
      <c r="G11" s="136">
        <f t="shared" si="0"/>
        <v>22.078125</v>
      </c>
      <c r="H11" s="136">
        <v>2.5</v>
      </c>
      <c r="I11" s="136">
        <v>4.5</v>
      </c>
      <c r="J11" s="136">
        <v>6</v>
      </c>
      <c r="K11" s="136">
        <v>8</v>
      </c>
    </row>
    <row r="12" spans="2:41" hidden="1">
      <c r="B12" s="139">
        <v>59</v>
      </c>
      <c r="C12" s="22" t="s">
        <v>100</v>
      </c>
      <c r="D12" s="22" t="s">
        <v>151</v>
      </c>
      <c r="E12" s="22" t="s">
        <v>152</v>
      </c>
      <c r="F12" s="31">
        <v>1</v>
      </c>
      <c r="G12" s="136">
        <f t="shared" si="0"/>
        <v>3.2310599999999994</v>
      </c>
      <c r="H12" s="136">
        <v>1.4</v>
      </c>
      <c r="I12" s="136">
        <f>1.5*H12</f>
        <v>2.0999999999999996</v>
      </c>
      <c r="J12" s="136">
        <v>6</v>
      </c>
      <c r="K12" s="136">
        <v>8</v>
      </c>
    </row>
    <row r="13" spans="2:41" hidden="1">
      <c r="B13" s="139">
        <v>61</v>
      </c>
      <c r="C13" s="22" t="s">
        <v>101</v>
      </c>
      <c r="D13" s="22" t="s">
        <v>34</v>
      </c>
      <c r="E13" s="22" t="s">
        <v>32</v>
      </c>
      <c r="F13" s="31">
        <v>1</v>
      </c>
      <c r="G13" s="136">
        <f t="shared" si="0"/>
        <v>3.5325000000000002</v>
      </c>
      <c r="H13" s="136">
        <v>1.5</v>
      </c>
      <c r="I13" s="136">
        <v>2</v>
      </c>
      <c r="J13" s="136">
        <v>6</v>
      </c>
      <c r="K13" s="136">
        <v>8</v>
      </c>
    </row>
    <row r="14" spans="2:41" hidden="1">
      <c r="B14" s="139">
        <v>63</v>
      </c>
      <c r="C14" s="22" t="s">
        <v>102</v>
      </c>
      <c r="D14" s="22" t="s">
        <v>31</v>
      </c>
      <c r="E14" s="22" t="s">
        <v>32</v>
      </c>
      <c r="F14" s="31">
        <v>1</v>
      </c>
      <c r="G14" s="136">
        <f t="shared" si="0"/>
        <v>3.5325000000000002</v>
      </c>
      <c r="H14" s="136">
        <v>1.5</v>
      </c>
      <c r="I14" s="136">
        <v>2</v>
      </c>
      <c r="J14" s="136">
        <v>6</v>
      </c>
      <c r="K14" s="136">
        <v>8</v>
      </c>
    </row>
    <row r="15" spans="2:41" hidden="1"/>
    <row r="16" spans="2:41" hidden="1"/>
    <row r="17" spans="2:37" hidden="1">
      <c r="B17" s="140"/>
      <c r="C17" s="29" t="s">
        <v>43</v>
      </c>
      <c r="D17" s="29"/>
      <c r="E17" s="29"/>
      <c r="F17" s="30"/>
    </row>
    <row r="18" spans="2:37" hidden="1">
      <c r="B18" s="93">
        <v>7</v>
      </c>
      <c r="C18" s="22" t="s">
        <v>64</v>
      </c>
      <c r="D18" s="22" t="s">
        <v>9</v>
      </c>
      <c r="E18" s="22" t="s">
        <v>13</v>
      </c>
      <c r="F18" s="31">
        <v>1</v>
      </c>
      <c r="G18" s="136">
        <f t="shared" ref="G18:G25" si="1">0.785*H18^2*I18</f>
        <v>25.751925000000004</v>
      </c>
      <c r="H18" s="136">
        <v>2.7</v>
      </c>
      <c r="I18" s="136">
        <v>4.5</v>
      </c>
      <c r="J18" s="136">
        <v>6</v>
      </c>
      <c r="K18" s="136">
        <v>8</v>
      </c>
      <c r="L18" s="136">
        <v>2.5</v>
      </c>
      <c r="T18" s="136">
        <v>0.3</v>
      </c>
      <c r="U18" s="136">
        <v>0.6</v>
      </c>
      <c r="V18" s="136">
        <f>3.143/3*U18*((H18/2)^2+(H18/2)*T18+T18^2)</f>
        <v>1.4567804999999998</v>
      </c>
      <c r="X18" s="136">
        <v>1.9118999999999999</v>
      </c>
      <c r="AB18" s="137">
        <f>G18+V18+X18</f>
        <v>29.120605500000003</v>
      </c>
    </row>
    <row r="19" spans="2:37" hidden="1">
      <c r="B19" s="93">
        <v>9</v>
      </c>
      <c r="C19" s="22" t="s">
        <v>66</v>
      </c>
      <c r="D19" s="22" t="s">
        <v>15</v>
      </c>
      <c r="E19" s="22" t="s">
        <v>127</v>
      </c>
      <c r="F19" s="31">
        <v>1</v>
      </c>
      <c r="G19" s="136">
        <f t="shared" si="1"/>
        <v>25.751925000000004</v>
      </c>
      <c r="H19" s="136">
        <v>2.7</v>
      </c>
      <c r="I19" s="136">
        <v>4.5</v>
      </c>
      <c r="J19" s="136">
        <v>6</v>
      </c>
      <c r="K19" s="136">
        <v>8</v>
      </c>
      <c r="L19" s="136">
        <v>2.5</v>
      </c>
    </row>
    <row r="20" spans="2:37" hidden="1">
      <c r="B20" s="93">
        <v>19</v>
      </c>
      <c r="C20" s="22" t="s">
        <v>73</v>
      </c>
      <c r="D20" s="22" t="s">
        <v>21</v>
      </c>
      <c r="E20" s="22" t="s">
        <v>135</v>
      </c>
      <c r="F20" s="31">
        <v>1</v>
      </c>
      <c r="G20" s="136">
        <f t="shared" si="1"/>
        <v>22.078125</v>
      </c>
      <c r="H20" s="136">
        <v>2.5</v>
      </c>
      <c r="I20" s="136">
        <v>4.5</v>
      </c>
      <c r="J20" s="136">
        <v>6</v>
      </c>
      <c r="K20" s="136">
        <v>8</v>
      </c>
      <c r="L20" s="136">
        <v>2.5</v>
      </c>
      <c r="T20" s="136">
        <v>0.3</v>
      </c>
      <c r="U20" s="136">
        <v>0.6</v>
      </c>
      <c r="V20" s="136">
        <f>3.143/3*U20*((H20/2)^2+(H20/2)*T20+T20^2)</f>
        <v>1.2744864999999999</v>
      </c>
      <c r="X20" s="136">
        <v>1.5329999999999999</v>
      </c>
      <c r="AB20" s="137">
        <f>G20+V20+X20</f>
        <v>24.8856115</v>
      </c>
    </row>
    <row r="21" spans="2:37" hidden="1">
      <c r="B21" s="93">
        <v>23</v>
      </c>
      <c r="C21" s="22" t="s">
        <v>77</v>
      </c>
      <c r="D21" s="22" t="s">
        <v>24</v>
      </c>
      <c r="E21" s="22" t="s">
        <v>139</v>
      </c>
      <c r="F21" s="31">
        <v>1</v>
      </c>
      <c r="G21" s="136">
        <f t="shared" si="1"/>
        <v>12.457949999999999</v>
      </c>
      <c r="H21" s="136">
        <v>2.2999999999999998</v>
      </c>
      <c r="I21" s="136">
        <v>3</v>
      </c>
      <c r="J21" s="136">
        <v>6</v>
      </c>
      <c r="K21" s="136">
        <v>8</v>
      </c>
      <c r="L21" s="136">
        <v>2.5</v>
      </c>
      <c r="T21" s="136">
        <v>0.3</v>
      </c>
      <c r="U21" s="136">
        <v>0.6</v>
      </c>
      <c r="V21" s="136">
        <f>3.143/3*U21*((H21/2)^2+(H21/2)*T21+T21^2)</f>
        <v>1.1047644999999997</v>
      </c>
      <c r="X21" s="136">
        <v>1.2077</v>
      </c>
      <c r="AB21" s="137">
        <f>G21+V21+X21</f>
        <v>14.770414499999998</v>
      </c>
    </row>
    <row r="22" spans="2:37" hidden="1">
      <c r="B22" s="93">
        <v>26</v>
      </c>
      <c r="C22" s="22" t="s">
        <v>79</v>
      </c>
      <c r="D22" s="22" t="s">
        <v>44</v>
      </c>
      <c r="E22" s="22" t="s">
        <v>107</v>
      </c>
      <c r="F22" s="31">
        <v>1</v>
      </c>
      <c r="G22" s="136">
        <f t="shared" si="1"/>
        <v>22.078125</v>
      </c>
      <c r="H22" s="136">
        <v>2.5</v>
      </c>
      <c r="I22" s="136">
        <v>4.5</v>
      </c>
      <c r="J22" s="136">
        <v>6</v>
      </c>
      <c r="K22" s="136">
        <v>8</v>
      </c>
      <c r="L22" s="136">
        <v>2.5</v>
      </c>
    </row>
    <row r="23" spans="2:37" hidden="1">
      <c r="B23" s="93">
        <v>29</v>
      </c>
      <c r="C23" s="22" t="s">
        <v>81</v>
      </c>
      <c r="D23" s="22" t="s">
        <v>27</v>
      </c>
      <c r="E23" s="22" t="s">
        <v>139</v>
      </c>
      <c r="F23" s="31">
        <v>1</v>
      </c>
      <c r="G23" s="136">
        <f t="shared" si="1"/>
        <v>12.457949999999999</v>
      </c>
      <c r="H23" s="136">
        <v>2.2999999999999998</v>
      </c>
      <c r="I23" s="136">
        <v>3</v>
      </c>
      <c r="J23" s="136">
        <v>6</v>
      </c>
      <c r="K23" s="136">
        <v>8</v>
      </c>
      <c r="L23" s="136">
        <v>2.5</v>
      </c>
    </row>
    <row r="24" spans="2:37" hidden="1">
      <c r="B24" s="93">
        <v>39</v>
      </c>
      <c r="C24" s="22" t="s">
        <v>87</v>
      </c>
      <c r="D24" s="22" t="s">
        <v>37</v>
      </c>
      <c r="E24" s="22" t="s">
        <v>145</v>
      </c>
      <c r="F24" s="31">
        <v>1</v>
      </c>
      <c r="G24" s="136">
        <f t="shared" si="1"/>
        <v>25.751925000000004</v>
      </c>
      <c r="H24" s="136">
        <v>2.7</v>
      </c>
      <c r="I24" s="136">
        <v>4.5</v>
      </c>
      <c r="J24" s="136">
        <v>6</v>
      </c>
      <c r="K24" s="136">
        <v>8</v>
      </c>
      <c r="L24" s="136">
        <v>2.5</v>
      </c>
    </row>
    <row r="25" spans="2:37" hidden="1">
      <c r="B25" s="93">
        <v>44</v>
      </c>
      <c r="C25" s="22" t="s">
        <v>91</v>
      </c>
      <c r="D25" s="22" t="s">
        <v>40</v>
      </c>
      <c r="E25" s="22" t="s">
        <v>32</v>
      </c>
      <c r="F25" s="31">
        <v>1</v>
      </c>
      <c r="G25" s="136">
        <f t="shared" si="1"/>
        <v>3.5325000000000002</v>
      </c>
      <c r="H25" s="136">
        <v>1.5</v>
      </c>
      <c r="I25" s="136">
        <v>2</v>
      </c>
      <c r="J25" s="136">
        <v>6</v>
      </c>
      <c r="K25" s="136">
        <v>8</v>
      </c>
      <c r="L25" s="136">
        <v>2.5</v>
      </c>
      <c r="T25" s="136">
        <v>0.3</v>
      </c>
      <c r="U25" s="136">
        <v>0.6</v>
      </c>
      <c r="V25" s="136">
        <f>3.143/3*U25*((H25/2)^2+(H25/2)*T25+T25^2)</f>
        <v>0.55159649999999993</v>
      </c>
      <c r="X25" s="136">
        <v>0.36049999999999999</v>
      </c>
      <c r="AB25" s="137">
        <f>G25+V25+X25</f>
        <v>4.4445965000000003</v>
      </c>
    </row>
    <row r="26" spans="2:37" hidden="1"/>
    <row r="27" spans="2:37" hidden="1"/>
    <row r="28" spans="2:37" hidden="1"/>
    <row r="29" spans="2:37" hidden="1"/>
    <row r="30" spans="2:37" hidden="1">
      <c r="C30" s="29" t="s">
        <v>263</v>
      </c>
      <c r="D30" s="29"/>
      <c r="E30" s="29"/>
      <c r="F30" s="30"/>
    </row>
    <row r="31" spans="2:37" hidden="1">
      <c r="C31" s="22" t="s">
        <v>64</v>
      </c>
      <c r="D31" s="22" t="s">
        <v>9</v>
      </c>
      <c r="E31" s="22" t="s">
        <v>13</v>
      </c>
      <c r="F31" s="31">
        <v>1</v>
      </c>
      <c r="G31" s="136">
        <f t="shared" ref="G31:G38" si="2">0.785*H31^2*I31</f>
        <v>22.890600000000003</v>
      </c>
      <c r="H31" s="136">
        <v>2.7</v>
      </c>
      <c r="I31" s="136">
        <f>4.5-0.5</f>
        <v>4</v>
      </c>
      <c r="K31" s="136">
        <f>G31/I31</f>
        <v>5.7226500000000007</v>
      </c>
      <c r="T31" s="136">
        <v>1.7</v>
      </c>
      <c r="U31" s="136">
        <v>0.25</v>
      </c>
      <c r="V31" s="136">
        <f>3.143/3*U31*((H31/2)^2+(H31/2)*T31+T31^2)</f>
        <v>1.8353810416666663</v>
      </c>
      <c r="X31" s="136">
        <v>1.9118999999999999</v>
      </c>
      <c r="AB31" s="137">
        <f>G31+V31+X31</f>
        <v>26.637881041666667</v>
      </c>
      <c r="AE31" s="148">
        <v>17.78</v>
      </c>
      <c r="AG31" s="136">
        <f>AE31-V31</f>
        <v>15.944618958333335</v>
      </c>
      <c r="AI31" s="136">
        <f>AG31/(0.785*H31*H31)</f>
        <v>2.7862299735844984</v>
      </c>
      <c r="AK31" s="136">
        <f>I31-AI31</f>
        <v>1.2137700264155016</v>
      </c>
    </row>
    <row r="32" spans="2:37" hidden="1">
      <c r="C32" s="22" t="s">
        <v>66</v>
      </c>
      <c r="D32" s="22" t="s">
        <v>15</v>
      </c>
      <c r="E32" s="22" t="s">
        <v>127</v>
      </c>
      <c r="F32" s="31">
        <v>1</v>
      </c>
    </row>
    <row r="33" spans="3:43" hidden="1">
      <c r="C33" s="22" t="s">
        <v>73</v>
      </c>
      <c r="D33" s="22" t="s">
        <v>21</v>
      </c>
      <c r="E33" s="22" t="s">
        <v>135</v>
      </c>
      <c r="F33" s="31">
        <v>1</v>
      </c>
      <c r="G33" s="136">
        <f t="shared" si="2"/>
        <v>22.078125</v>
      </c>
      <c r="H33" s="136">
        <v>2.5</v>
      </c>
      <c r="I33" s="136">
        <v>4.5</v>
      </c>
      <c r="K33" s="136">
        <f>G33/I33</f>
        <v>4.90625</v>
      </c>
      <c r="T33" s="136">
        <v>1.587</v>
      </c>
      <c r="U33" s="136">
        <v>0.25</v>
      </c>
      <c r="V33" s="136">
        <f>3.143/3*U33*((H33/2)^2+(H33/2)*T33+T33^2)</f>
        <v>1.5884771764166665</v>
      </c>
      <c r="X33" s="136">
        <v>1.5329999999999999</v>
      </c>
      <c r="AB33" s="137">
        <f>G33+V33+X33</f>
        <v>25.199602176416668</v>
      </c>
    </row>
    <row r="34" spans="3:43" hidden="1">
      <c r="C34" s="22" t="s">
        <v>77</v>
      </c>
      <c r="D34" s="22" t="s">
        <v>24</v>
      </c>
      <c r="E34" s="22" t="s">
        <v>139</v>
      </c>
      <c r="F34" s="31">
        <v>1</v>
      </c>
      <c r="G34" s="136">
        <f t="shared" si="2"/>
        <v>11.8350525</v>
      </c>
      <c r="H34" s="136">
        <v>2.2999999999999998</v>
      </c>
      <c r="I34" s="136">
        <f>3-0.15</f>
        <v>2.85</v>
      </c>
      <c r="K34" s="136">
        <f>G34/I34</f>
        <v>4.1526499999999995</v>
      </c>
      <c r="T34" s="136">
        <v>1.4670000000000001</v>
      </c>
      <c r="U34" s="136">
        <v>0.25</v>
      </c>
      <c r="V34" s="136">
        <f>3.143/3*U34*((H34/2)^2+(H34/2)*T34+T34^2)</f>
        <v>1.3519192814166665</v>
      </c>
      <c r="X34" s="136">
        <v>1.2077</v>
      </c>
      <c r="AB34" s="137">
        <f>G34+V34+X34</f>
        <v>14.394671781416665</v>
      </c>
      <c r="AE34" s="148">
        <v>8.3000000000000007</v>
      </c>
      <c r="AG34" s="136">
        <f>AE34-V34</f>
        <v>6.9480807185833342</v>
      </c>
      <c r="AI34" s="136">
        <f>AG34/(0.785*H34*H34)</f>
        <v>1.673167909306909</v>
      </c>
      <c r="AK34" s="136">
        <f>I34-AI34</f>
        <v>1.1768320906930911</v>
      </c>
      <c r="AM34" s="136">
        <f>0.785*H34^2*AK34</f>
        <v>4.8869717814166647</v>
      </c>
      <c r="AO34" s="136">
        <f>0.785*H34^2*AQ34</f>
        <v>0.62289749999999988</v>
      </c>
      <c r="AQ34" s="136">
        <v>0.15</v>
      </c>
    </row>
    <row r="35" spans="3:43" hidden="1">
      <c r="C35" s="22" t="s">
        <v>79</v>
      </c>
      <c r="D35" s="22" t="s">
        <v>44</v>
      </c>
      <c r="E35" s="22" t="s">
        <v>107</v>
      </c>
      <c r="F35" s="31">
        <v>1</v>
      </c>
      <c r="G35" s="136">
        <f t="shared" si="2"/>
        <v>21.342187499999998</v>
      </c>
      <c r="H35" s="136">
        <v>2.5</v>
      </c>
      <c r="I35" s="136">
        <f>4.5-0.15</f>
        <v>4.3499999999999996</v>
      </c>
      <c r="K35" s="136">
        <f>G35/I35</f>
        <v>4.90625</v>
      </c>
      <c r="T35" s="136">
        <v>1.4670000000000001</v>
      </c>
      <c r="U35" s="136">
        <v>0.25</v>
      </c>
      <c r="V35" s="136">
        <f>3.143/3*U35*((H35/2)^2+(H35/2)*T35+T35^2)</f>
        <v>1.4532024564166666</v>
      </c>
      <c r="X35" s="136">
        <v>1.5329999999999999</v>
      </c>
      <c r="AB35" s="137">
        <f>G35+V35+X35</f>
        <v>24.328389956416665</v>
      </c>
      <c r="AE35" s="148">
        <v>16.34</v>
      </c>
      <c r="AG35" s="136">
        <f>AE35-V35</f>
        <v>14.886797543583333</v>
      </c>
      <c r="AI35" s="136">
        <f>AG35/(0.785*H35*H35)</f>
        <v>3.0342517286284498</v>
      </c>
      <c r="AK35" s="136">
        <f>I35-AI35</f>
        <v>1.3157482713715498</v>
      </c>
      <c r="AM35" s="136">
        <f>0.785*H35^2*AK35</f>
        <v>6.4553899564166661</v>
      </c>
      <c r="AO35" s="136">
        <f>0.785*H35^2*AQ35</f>
        <v>0.73593750000000002</v>
      </c>
      <c r="AQ35" s="136">
        <v>0.15</v>
      </c>
    </row>
    <row r="36" spans="3:43" hidden="1">
      <c r="C36" s="22" t="s">
        <v>81</v>
      </c>
      <c r="D36" s="22" t="s">
        <v>27</v>
      </c>
      <c r="E36" s="22" t="s">
        <v>139</v>
      </c>
      <c r="F36" s="31">
        <v>1</v>
      </c>
      <c r="G36" s="136">
        <f t="shared" si="2"/>
        <v>11.8350525</v>
      </c>
      <c r="H36" s="136">
        <v>2.2999999999999998</v>
      </c>
      <c r="I36" s="136">
        <f>3-0.15</f>
        <v>2.85</v>
      </c>
      <c r="K36" s="136">
        <f>G36/I36</f>
        <v>4.1526499999999995</v>
      </c>
      <c r="T36" s="136">
        <v>1.4670000000000001</v>
      </c>
      <c r="U36" s="136">
        <v>0.25</v>
      </c>
      <c r="V36" s="136">
        <f>3.143/3*U36*((H36/2)^2+(H36/2)*T36+T36^2)</f>
        <v>1.3519192814166665</v>
      </c>
      <c r="X36" s="136">
        <v>1.2077</v>
      </c>
      <c r="AB36" s="137">
        <f>G36+V36+X36</f>
        <v>14.394671781416665</v>
      </c>
      <c r="AE36" s="148">
        <v>8.49</v>
      </c>
      <c r="AG36" s="136">
        <f>AE36-V36</f>
        <v>7.1380807185833337</v>
      </c>
      <c r="AI36" s="136">
        <f>AG36/(0.785*H36*H36)</f>
        <v>1.7189218254809182</v>
      </c>
      <c r="AK36" s="136">
        <f>I36-AI36</f>
        <v>1.1310781745190819</v>
      </c>
      <c r="AM36" s="136">
        <f>0.785*H36^2*AK36</f>
        <v>4.6969717814166652</v>
      </c>
      <c r="AO36" s="136">
        <f>0.785*H36^2*AQ36</f>
        <v>0.62289749999999988</v>
      </c>
      <c r="AQ36" s="136">
        <v>0.15</v>
      </c>
    </row>
    <row r="37" spans="3:43" hidden="1">
      <c r="C37" s="22" t="s">
        <v>87</v>
      </c>
      <c r="D37" s="22" t="s">
        <v>37</v>
      </c>
      <c r="E37" s="22" t="s">
        <v>145</v>
      </c>
      <c r="F37" s="31">
        <v>1</v>
      </c>
      <c r="G37" s="136">
        <f t="shared" si="2"/>
        <v>22.890600000000003</v>
      </c>
      <c r="H37" s="136">
        <v>2.7</v>
      </c>
      <c r="I37" s="136">
        <f>4.5-0.5</f>
        <v>4</v>
      </c>
      <c r="AE37" s="148">
        <v>17.440000000000001</v>
      </c>
      <c r="AG37" s="136">
        <f>AE37-V37</f>
        <v>17.440000000000001</v>
      </c>
      <c r="AI37" s="136">
        <f>AG37/(0.785*H37*H37)</f>
        <v>3.0475391645478922</v>
      </c>
      <c r="AK37" s="136">
        <f>I37-AI37</f>
        <v>0.9524608354521078</v>
      </c>
    </row>
    <row r="38" spans="3:43" hidden="1">
      <c r="C38" s="22" t="s">
        <v>91</v>
      </c>
      <c r="D38" s="22" t="s">
        <v>40</v>
      </c>
      <c r="E38" s="22" t="s">
        <v>32</v>
      </c>
      <c r="F38" s="31">
        <v>1</v>
      </c>
      <c r="G38" s="136">
        <f t="shared" si="2"/>
        <v>3.2675625000000004</v>
      </c>
      <c r="H38" s="136">
        <v>1.5</v>
      </c>
      <c r="I38" s="136">
        <f>2-0.15</f>
        <v>1.85</v>
      </c>
      <c r="K38" s="136">
        <f>G38/I38</f>
        <v>1.7662500000000001</v>
      </c>
      <c r="T38" s="136">
        <v>1</v>
      </c>
      <c r="U38" s="136">
        <v>0.25</v>
      </c>
      <c r="V38" s="136">
        <f>3.143/3*U38*((H38/2)^2+(H38/2)*T38+T38^2)</f>
        <v>0.60568229166666654</v>
      </c>
      <c r="X38" s="136">
        <v>0.36049999999999999</v>
      </c>
      <c r="AB38" s="137">
        <f>G38+V38+X38</f>
        <v>4.2337447916666671</v>
      </c>
      <c r="AE38" s="148">
        <v>1.44</v>
      </c>
      <c r="AG38" s="136">
        <f>AE38-V38</f>
        <v>0.83431770833333341</v>
      </c>
      <c r="AI38" s="136">
        <f>AG38/(0.785*H38*H38)</f>
        <v>0.47236671384760565</v>
      </c>
      <c r="AK38" s="136">
        <f>I38-AI38</f>
        <v>1.3776332861523946</v>
      </c>
      <c r="AM38" s="136">
        <f>0.785*H38^2*AK38</f>
        <v>2.4332447916666671</v>
      </c>
      <c r="AO38" s="136">
        <f>0.785*H38^2*AQ38</f>
        <v>0.26493749999999999</v>
      </c>
      <c r="AQ38" s="136">
        <v>0.15</v>
      </c>
    </row>
    <row r="39" spans="3:43" hidden="1"/>
    <row r="40" spans="3:43" hidden="1">
      <c r="C40" s="29" t="s">
        <v>42</v>
      </c>
      <c r="D40" s="29"/>
      <c r="E40" s="29"/>
      <c r="F40" s="30"/>
    </row>
    <row r="41" spans="3:43" hidden="1">
      <c r="C41" s="22" t="s">
        <v>114</v>
      </c>
      <c r="D41" s="22" t="s">
        <v>19</v>
      </c>
      <c r="E41" s="22" t="s">
        <v>13</v>
      </c>
      <c r="F41" s="31">
        <v>1</v>
      </c>
      <c r="G41" s="136">
        <f t="shared" ref="G41:G47" si="3">0.785*H41^2*I41</f>
        <v>24.893527500000001</v>
      </c>
      <c r="H41" s="136">
        <v>2.7</v>
      </c>
      <c r="I41" s="136">
        <f>4.5-0.15</f>
        <v>4.3499999999999996</v>
      </c>
      <c r="T41" s="136">
        <v>1</v>
      </c>
      <c r="U41" s="136">
        <v>0.25</v>
      </c>
      <c r="V41" s="136">
        <f t="shared" ref="V41:V47" si="4">3.143/3*U41*((H41/2)^2+(H41/2)*T41+T41^2)</f>
        <v>1.0928472916666665</v>
      </c>
      <c r="X41" s="136">
        <v>1.9118999999999999</v>
      </c>
      <c r="AB41" s="137">
        <f t="shared" ref="AB41:AB47" si="5">G41+V41+X41</f>
        <v>27.898274791666665</v>
      </c>
      <c r="AE41" s="148">
        <v>17.86</v>
      </c>
      <c r="AG41" s="136">
        <f t="shared" ref="AG41:AG47" si="6">AE41-V41</f>
        <v>16.767152708333334</v>
      </c>
      <c r="AI41" s="136">
        <f t="shared" ref="AI41:AI47" si="7">AG41/(0.785*H41*H41)</f>
        <v>2.9299629906307967</v>
      </c>
      <c r="AK41" s="136">
        <f t="shared" ref="AK41:AK47" si="8">I41-AI41</f>
        <v>1.420037009369203</v>
      </c>
      <c r="AM41" s="136">
        <f>0.785*H41^2*AK41</f>
        <v>8.1263747916666702</v>
      </c>
      <c r="AO41" s="136">
        <f>0.785*H41^2*AQ41</f>
        <v>0.85839750000000004</v>
      </c>
      <c r="AQ41" s="136">
        <v>0.15</v>
      </c>
    </row>
    <row r="42" spans="3:43" hidden="1">
      <c r="C42" s="22" t="s">
        <v>76</v>
      </c>
      <c r="D42" s="22" t="s">
        <v>45</v>
      </c>
      <c r="E42" s="22" t="s">
        <v>13</v>
      </c>
      <c r="F42" s="31">
        <v>1</v>
      </c>
      <c r="G42" s="136">
        <f t="shared" si="3"/>
        <v>24.893527500000001</v>
      </c>
      <c r="H42" s="136">
        <v>2.7</v>
      </c>
      <c r="I42" s="136">
        <f>4.5-0.15</f>
        <v>4.3499999999999996</v>
      </c>
      <c r="T42" s="136">
        <v>1</v>
      </c>
      <c r="U42" s="136">
        <v>0.25</v>
      </c>
      <c r="V42" s="136">
        <f t="shared" si="4"/>
        <v>1.0928472916666665</v>
      </c>
      <c r="X42" s="136">
        <v>1.9118999999999999</v>
      </c>
      <c r="AB42" s="137">
        <f t="shared" si="5"/>
        <v>27.898274791666665</v>
      </c>
      <c r="AE42" s="148">
        <v>17.440000000000001</v>
      </c>
      <c r="AG42" s="136">
        <f t="shared" si="6"/>
        <v>16.347152708333336</v>
      </c>
      <c r="AI42" s="136">
        <f t="shared" si="7"/>
        <v>2.856570419007511</v>
      </c>
      <c r="AK42" s="136">
        <f t="shared" si="8"/>
        <v>1.4934295809924887</v>
      </c>
      <c r="AM42" s="136">
        <f>0.785*H42^2*AK42</f>
        <v>8.5463747916666666</v>
      </c>
      <c r="AO42" s="136">
        <f>0.785*H42^2*AQ42</f>
        <v>0.85839750000000004</v>
      </c>
      <c r="AQ42" s="136">
        <v>0.15</v>
      </c>
    </row>
    <row r="43" spans="3:43" hidden="1">
      <c r="C43" s="22" t="s">
        <v>96</v>
      </c>
      <c r="D43" s="22" t="s">
        <v>12</v>
      </c>
      <c r="E43" s="22" t="s">
        <v>13</v>
      </c>
      <c r="F43" s="31">
        <v>1</v>
      </c>
      <c r="G43" s="136">
        <f t="shared" si="3"/>
        <v>24.893527500000001</v>
      </c>
      <c r="H43" s="136">
        <v>2.7</v>
      </c>
      <c r="I43" s="136">
        <f>4.5-0.15</f>
        <v>4.3499999999999996</v>
      </c>
      <c r="T43" s="136">
        <v>1</v>
      </c>
      <c r="U43" s="136">
        <v>0.25</v>
      </c>
      <c r="V43" s="136">
        <f t="shared" si="4"/>
        <v>1.0928472916666665</v>
      </c>
      <c r="X43" s="136">
        <v>1.9118999999999999</v>
      </c>
      <c r="AB43" s="137">
        <f t="shared" si="5"/>
        <v>27.898274791666665</v>
      </c>
      <c r="AE43" s="148">
        <v>3.45</v>
      </c>
      <c r="AG43" s="136">
        <f t="shared" si="6"/>
        <v>2.3571527083333335</v>
      </c>
      <c r="AI43" s="136">
        <f t="shared" si="7"/>
        <v>0.41189880707947069</v>
      </c>
      <c r="AK43" s="136">
        <f t="shared" si="8"/>
        <v>3.938101192920529</v>
      </c>
      <c r="AM43" s="136">
        <f>0.785*H43^2*AK43</f>
        <v>22.536374791666667</v>
      </c>
      <c r="AO43" s="136">
        <f>0.785*H43^2*AQ43</f>
        <v>0.85839750000000004</v>
      </c>
      <c r="AQ43" s="136">
        <v>0.15</v>
      </c>
    </row>
    <row r="44" spans="3:43" hidden="1">
      <c r="C44" s="22" t="s">
        <v>98</v>
      </c>
      <c r="D44" s="22" t="s">
        <v>10</v>
      </c>
      <c r="E44" s="22" t="s">
        <v>107</v>
      </c>
      <c r="F44" s="31">
        <v>1</v>
      </c>
      <c r="G44" s="136">
        <f t="shared" si="3"/>
        <v>21.342187499999998</v>
      </c>
      <c r="H44" s="136">
        <v>2.5</v>
      </c>
      <c r="I44" s="136">
        <f>4.5-0.15</f>
        <v>4.3499999999999996</v>
      </c>
      <c r="T44" s="136">
        <v>1.4670000000000001</v>
      </c>
      <c r="U44" s="136">
        <v>0.25</v>
      </c>
      <c r="V44" s="136">
        <f t="shared" si="4"/>
        <v>1.4532024564166666</v>
      </c>
      <c r="X44" s="136">
        <v>1.5329999999999999</v>
      </c>
      <c r="AB44" s="137">
        <f t="shared" si="5"/>
        <v>24.328389956416665</v>
      </c>
      <c r="AE44" s="148">
        <v>17.78</v>
      </c>
      <c r="AG44" s="136">
        <f t="shared" si="6"/>
        <v>16.326797543583336</v>
      </c>
      <c r="AI44" s="136">
        <f t="shared" si="7"/>
        <v>3.3277549133418263</v>
      </c>
      <c r="AK44" s="136">
        <f t="shared" si="8"/>
        <v>1.0222450866581734</v>
      </c>
      <c r="AM44" s="136">
        <f>0.785*H44^2*AK44</f>
        <v>5.0153899564166631</v>
      </c>
      <c r="AO44" s="136">
        <f>0.785*H44^2*AQ44</f>
        <v>0.73593750000000002</v>
      </c>
      <c r="AQ44" s="136">
        <v>0.15</v>
      </c>
    </row>
    <row r="45" spans="3:43" hidden="1">
      <c r="C45" s="22" t="s">
        <v>110</v>
      </c>
      <c r="D45" s="22" t="s">
        <v>111</v>
      </c>
      <c r="E45" s="22" t="s">
        <v>49</v>
      </c>
      <c r="F45" s="31">
        <v>1</v>
      </c>
      <c r="G45" s="136">
        <f t="shared" si="3"/>
        <v>21.342187499999998</v>
      </c>
      <c r="H45" s="136">
        <v>2.5</v>
      </c>
      <c r="I45" s="136">
        <f>4.5-0.15</f>
        <v>4.3499999999999996</v>
      </c>
      <c r="T45" s="136">
        <v>1</v>
      </c>
      <c r="U45" s="136">
        <v>0.25</v>
      </c>
      <c r="V45" s="136">
        <f t="shared" si="4"/>
        <v>0.99855729166666651</v>
      </c>
      <c r="X45" s="136">
        <v>0.36049999999999999</v>
      </c>
      <c r="AB45" s="137">
        <f t="shared" si="5"/>
        <v>22.701244791666664</v>
      </c>
      <c r="AG45" s="136">
        <f t="shared" si="6"/>
        <v>-0.99855729166666651</v>
      </c>
      <c r="AI45" s="136">
        <f t="shared" si="7"/>
        <v>-0.20352760084925686</v>
      </c>
      <c r="AK45" s="136">
        <f t="shared" si="8"/>
        <v>4.5535276008492565</v>
      </c>
    </row>
    <row r="46" spans="3:43" hidden="1">
      <c r="C46" s="22" t="s">
        <v>101</v>
      </c>
      <c r="D46" s="22" t="s">
        <v>34</v>
      </c>
      <c r="E46" s="22" t="s">
        <v>32</v>
      </c>
      <c r="F46" s="31">
        <v>1</v>
      </c>
      <c r="G46" s="136">
        <f t="shared" si="3"/>
        <v>3.2675625000000004</v>
      </c>
      <c r="H46" s="136">
        <v>1.5</v>
      </c>
      <c r="I46" s="136">
        <f>2-0.15</f>
        <v>1.85</v>
      </c>
      <c r="T46" s="136">
        <v>1</v>
      </c>
      <c r="U46" s="136">
        <v>0.25</v>
      </c>
      <c r="V46" s="136">
        <f t="shared" si="4"/>
        <v>0.60568229166666654</v>
      </c>
      <c r="X46" s="136">
        <v>0.36049999999999999</v>
      </c>
      <c r="AB46" s="137">
        <f t="shared" si="5"/>
        <v>4.2337447916666671</v>
      </c>
      <c r="AG46" s="136">
        <f t="shared" si="6"/>
        <v>-0.60568229166666654</v>
      </c>
      <c r="AI46" s="136">
        <f t="shared" si="7"/>
        <v>-0.34291991035621605</v>
      </c>
      <c r="AK46" s="136">
        <f t="shared" si="8"/>
        <v>2.192919910356216</v>
      </c>
    </row>
    <row r="47" spans="3:43" hidden="1">
      <c r="C47" s="22" t="s">
        <v>102</v>
      </c>
      <c r="D47" s="22" t="s">
        <v>31</v>
      </c>
      <c r="E47" s="22" t="s">
        <v>32</v>
      </c>
      <c r="F47" s="31">
        <v>1</v>
      </c>
      <c r="G47" s="136">
        <f t="shared" si="3"/>
        <v>3.2675625000000004</v>
      </c>
      <c r="H47" s="136">
        <v>1.5</v>
      </c>
      <c r="I47" s="136">
        <f>2-0.15</f>
        <v>1.85</v>
      </c>
      <c r="T47" s="136">
        <v>1</v>
      </c>
      <c r="U47" s="136">
        <v>0.25</v>
      </c>
      <c r="V47" s="136">
        <f t="shared" si="4"/>
        <v>0.60568229166666654</v>
      </c>
      <c r="X47" s="136">
        <v>0.36049999999999999</v>
      </c>
      <c r="AB47" s="137">
        <f t="shared" si="5"/>
        <v>4.2337447916666671</v>
      </c>
      <c r="AE47" s="148">
        <v>0.02</v>
      </c>
      <c r="AG47" s="136">
        <f t="shared" si="6"/>
        <v>-0.58568229166666652</v>
      </c>
      <c r="AI47" s="136">
        <f t="shared" si="7"/>
        <v>-0.33159648502005185</v>
      </c>
      <c r="AK47" s="136">
        <f t="shared" si="8"/>
        <v>2.181596485020052</v>
      </c>
    </row>
    <row r="48" spans="3:43" hidden="1"/>
    <row r="49" spans="3:31" hidden="1"/>
    <row r="50" spans="3:31" hidden="1"/>
    <row r="51" spans="3:31">
      <c r="C51" s="29" t="s">
        <v>263</v>
      </c>
      <c r="D51" s="29"/>
      <c r="E51" s="29"/>
      <c r="F51" s="30"/>
      <c r="V51" s="149" t="s">
        <v>264</v>
      </c>
      <c r="W51" s="136" t="s">
        <v>272</v>
      </c>
    </row>
    <row r="52" spans="3:31">
      <c r="C52" s="22" t="s">
        <v>485</v>
      </c>
      <c r="D52" s="22" t="s">
        <v>37</v>
      </c>
      <c r="E52" s="22" t="s">
        <v>474</v>
      </c>
      <c r="F52" s="31">
        <v>2</v>
      </c>
      <c r="G52" s="150">
        <f t="shared" ref="G52:G58" si="9">0.785*H52^2*I52</f>
        <v>37.312031249999997</v>
      </c>
      <c r="H52" s="136">
        <v>3.25</v>
      </c>
      <c r="I52" s="136">
        <v>4.5</v>
      </c>
      <c r="R52" s="136">
        <v>0.3</v>
      </c>
      <c r="S52" s="136">
        <v>0.5</v>
      </c>
      <c r="T52" s="136">
        <v>1.7689999999999999</v>
      </c>
      <c r="U52" s="136">
        <v>0.4</v>
      </c>
      <c r="V52" s="150">
        <f t="shared" ref="V52:V58" si="10">3.143/3*S52*((T52/2)^2+(T52/2)*(R52/2)+(R52/2)^2)</f>
        <v>0.49110173845833321</v>
      </c>
      <c r="W52" s="150">
        <f t="shared" ref="W52:W58" si="11">3.143/3*U52*((H52/2)^2+(H52/2)*(T52/2)+(T52/2)^2)</f>
        <v>2.0367803957666664</v>
      </c>
      <c r="X52" s="136">
        <v>2.105</v>
      </c>
      <c r="AB52" s="151">
        <f t="shared" ref="AB52:AB58" si="12">V52+W52+G52+X52</f>
        <v>41.944913384224996</v>
      </c>
      <c r="AE52" s="148">
        <f>17.44+0.97</f>
        <v>18.41</v>
      </c>
    </row>
    <row r="53" spans="3:31">
      <c r="C53" s="22" t="s">
        <v>547</v>
      </c>
      <c r="D53" s="22" t="s">
        <v>637</v>
      </c>
      <c r="E53" s="22" t="s">
        <v>458</v>
      </c>
      <c r="F53" s="31">
        <v>2</v>
      </c>
      <c r="G53" s="150">
        <f t="shared" si="9"/>
        <v>21.195</v>
      </c>
      <c r="H53" s="136">
        <v>3</v>
      </c>
      <c r="I53" s="136">
        <v>3</v>
      </c>
      <c r="R53" s="136">
        <v>0.3</v>
      </c>
      <c r="S53" s="136">
        <v>0.35</v>
      </c>
      <c r="T53" s="136">
        <v>1.8759999999999999</v>
      </c>
      <c r="U53" s="136">
        <v>0.25</v>
      </c>
      <c r="V53" s="150">
        <f t="shared" si="10"/>
        <v>0.3824668507333332</v>
      </c>
      <c r="W53" s="150">
        <f t="shared" si="11"/>
        <v>1.1882750576666665</v>
      </c>
      <c r="X53" s="136">
        <v>2.5688</v>
      </c>
      <c r="AB53" s="151">
        <f t="shared" si="12"/>
        <v>25.334541908399999</v>
      </c>
      <c r="AE53" s="148">
        <v>21.5</v>
      </c>
    </row>
    <row r="54" spans="3:31">
      <c r="C54" s="22" t="s">
        <v>466</v>
      </c>
      <c r="D54" s="22" t="s">
        <v>21</v>
      </c>
      <c r="E54" s="22" t="s">
        <v>465</v>
      </c>
      <c r="F54" s="31">
        <v>2</v>
      </c>
      <c r="G54" s="150">
        <f t="shared" si="9"/>
        <v>18.463200000000001</v>
      </c>
      <c r="H54" s="136">
        <v>2.8</v>
      </c>
      <c r="I54" s="136">
        <v>3</v>
      </c>
      <c r="K54" s="136">
        <f>G54/I54</f>
        <v>6.1543999999999999</v>
      </c>
      <c r="R54" s="136">
        <v>0.3</v>
      </c>
      <c r="S54" s="136">
        <v>0.35</v>
      </c>
      <c r="T54" s="136">
        <f>T52</f>
        <v>1.7689999999999999</v>
      </c>
      <c r="U54" s="136">
        <v>0.25</v>
      </c>
      <c r="V54" s="150">
        <f t="shared" si="10"/>
        <v>0.34377121692083323</v>
      </c>
      <c r="W54" s="150">
        <f t="shared" si="11"/>
        <v>1.0425960254791664</v>
      </c>
      <c r="X54" s="136">
        <f>X52</f>
        <v>2.105</v>
      </c>
      <c r="AB54" s="151">
        <f t="shared" si="12"/>
        <v>21.9545672424</v>
      </c>
      <c r="AE54" s="148">
        <v>17.61</v>
      </c>
    </row>
    <row r="55" spans="3:31">
      <c r="C55" s="22" t="s">
        <v>77</v>
      </c>
      <c r="D55" s="22" t="s">
        <v>24</v>
      </c>
      <c r="E55" s="22" t="s">
        <v>470</v>
      </c>
      <c r="F55" s="31">
        <v>1</v>
      </c>
      <c r="G55" s="150">
        <f t="shared" si="9"/>
        <v>9.42</v>
      </c>
      <c r="H55" s="136">
        <v>2</v>
      </c>
      <c r="I55" s="136">
        <v>3</v>
      </c>
      <c r="K55" s="136">
        <f>G55/I55</f>
        <v>3.14</v>
      </c>
      <c r="R55" s="136">
        <v>0.3</v>
      </c>
      <c r="S55" s="136">
        <v>0.35</v>
      </c>
      <c r="T55" s="136">
        <v>1.292</v>
      </c>
      <c r="U55" s="136">
        <v>0.25</v>
      </c>
      <c r="V55" s="150">
        <f t="shared" si="10"/>
        <v>0.19680481193333327</v>
      </c>
      <c r="W55" s="150">
        <f t="shared" si="11"/>
        <v>0.54041684899999987</v>
      </c>
      <c r="X55" s="136">
        <v>0.80300000000000005</v>
      </c>
      <c r="AB55" s="151">
        <f t="shared" si="12"/>
        <v>10.960221660933334</v>
      </c>
      <c r="AE55" s="148">
        <v>8.3000000000000007</v>
      </c>
    </row>
    <row r="56" spans="3:31">
      <c r="C56" s="22" t="s">
        <v>565</v>
      </c>
      <c r="D56" s="22" t="s">
        <v>27</v>
      </c>
      <c r="E56" s="22" t="s">
        <v>470</v>
      </c>
      <c r="F56" s="31">
        <v>2</v>
      </c>
      <c r="G56" s="150">
        <f t="shared" si="9"/>
        <v>9.42</v>
      </c>
      <c r="H56" s="136">
        <v>2</v>
      </c>
      <c r="I56" s="136">
        <v>3</v>
      </c>
      <c r="R56" s="136">
        <v>0.3</v>
      </c>
      <c r="S56" s="136">
        <v>0.35</v>
      </c>
      <c r="T56" s="136">
        <f>T55</f>
        <v>1.292</v>
      </c>
      <c r="U56" s="136">
        <v>0.25</v>
      </c>
      <c r="V56" s="150">
        <f t="shared" si="10"/>
        <v>0.19680481193333327</v>
      </c>
      <c r="W56" s="150">
        <f t="shared" si="11"/>
        <v>0.54041684899999987</v>
      </c>
      <c r="X56" s="136">
        <f>X55</f>
        <v>0.80300000000000005</v>
      </c>
      <c r="AB56" s="151">
        <f t="shared" si="12"/>
        <v>10.960221660933334</v>
      </c>
      <c r="AE56" s="148">
        <v>8.49</v>
      </c>
    </row>
    <row r="57" spans="3:31">
      <c r="C57" s="22" t="s">
        <v>79</v>
      </c>
      <c r="D57" s="22" t="s">
        <v>44</v>
      </c>
      <c r="E57" s="22" t="s">
        <v>554</v>
      </c>
      <c r="F57" s="31">
        <v>1</v>
      </c>
      <c r="G57" s="150">
        <f t="shared" si="9"/>
        <v>18.463200000000001</v>
      </c>
      <c r="H57" s="136">
        <v>2.8</v>
      </c>
      <c r="I57" s="136">
        <v>3</v>
      </c>
      <c r="K57" s="136">
        <f>G57/I57</f>
        <v>6.1543999999999999</v>
      </c>
      <c r="R57" s="136">
        <v>0.3</v>
      </c>
      <c r="S57" s="136">
        <v>0.35</v>
      </c>
      <c r="T57" s="136">
        <f>T52</f>
        <v>1.7689999999999999</v>
      </c>
      <c r="U57" s="136">
        <v>0.25</v>
      </c>
      <c r="V57" s="150">
        <f t="shared" si="10"/>
        <v>0.34377121692083323</v>
      </c>
      <c r="W57" s="150">
        <f t="shared" si="11"/>
        <v>1.0425960254791664</v>
      </c>
      <c r="X57" s="136">
        <f>X52</f>
        <v>2.105</v>
      </c>
      <c r="AB57" s="151">
        <f t="shared" si="12"/>
        <v>21.9545672424</v>
      </c>
      <c r="AE57" s="148">
        <v>16.34</v>
      </c>
    </row>
    <row r="58" spans="3:31">
      <c r="C58" s="22" t="s">
        <v>91</v>
      </c>
      <c r="D58" s="22" t="s">
        <v>40</v>
      </c>
      <c r="E58" s="22" t="s">
        <v>476</v>
      </c>
      <c r="F58" s="31">
        <v>1</v>
      </c>
      <c r="G58" s="150">
        <f t="shared" si="9"/>
        <v>1.6956000000000002</v>
      </c>
      <c r="H58" s="136">
        <v>1.2</v>
      </c>
      <c r="I58" s="136">
        <v>1.5</v>
      </c>
      <c r="K58" s="136">
        <f>G58/I58</f>
        <v>1.1304000000000001</v>
      </c>
      <c r="R58" s="136">
        <v>0.3</v>
      </c>
      <c r="S58" s="136">
        <v>0.35</v>
      </c>
      <c r="T58" s="136">
        <v>0.82499999999999996</v>
      </c>
      <c r="U58" s="136">
        <v>0.25</v>
      </c>
      <c r="V58" s="150">
        <f t="shared" si="10"/>
        <v>9.3332367187499973E-2</v>
      </c>
      <c r="W58" s="150">
        <f t="shared" si="11"/>
        <v>0.20368113281249994</v>
      </c>
      <c r="X58" s="152">
        <v>0.1915</v>
      </c>
      <c r="AB58" s="151">
        <f t="shared" si="12"/>
        <v>2.1841135</v>
      </c>
      <c r="AE58" s="148">
        <v>1.44</v>
      </c>
    </row>
    <row r="59" spans="3:31">
      <c r="G59" s="150"/>
      <c r="V59" s="150"/>
      <c r="W59" s="150"/>
    </row>
    <row r="60" spans="3:31">
      <c r="C60" s="29" t="s">
        <v>42</v>
      </c>
      <c r="D60" s="29"/>
      <c r="E60" s="29"/>
      <c r="F60" s="30"/>
      <c r="G60" s="150"/>
      <c r="V60" s="150"/>
      <c r="W60" s="150"/>
    </row>
    <row r="61" spans="3:31">
      <c r="C61" s="22" t="s">
        <v>114</v>
      </c>
      <c r="D61" s="22" t="s">
        <v>19</v>
      </c>
      <c r="E61" s="22" t="s">
        <v>463</v>
      </c>
      <c r="F61" s="31">
        <v>1</v>
      </c>
      <c r="G61" s="150">
        <f>0.785*H61^2*I61</f>
        <v>18.463200000000001</v>
      </c>
      <c r="H61" s="136">
        <v>2.8</v>
      </c>
      <c r="I61" s="136">
        <v>3</v>
      </c>
      <c r="R61" s="136">
        <v>0.3</v>
      </c>
      <c r="S61" s="136">
        <v>0.35</v>
      </c>
      <c r="T61" s="136">
        <f>T52</f>
        <v>1.7689999999999999</v>
      </c>
      <c r="U61" s="136">
        <v>0.25</v>
      </c>
      <c r="V61" s="150">
        <f t="shared" ref="V61:V66" si="13">3.143/3*S61*((T61/2)^2+(T61/2)*(R61/2)+(R61/2)^2)</f>
        <v>0.34377121692083323</v>
      </c>
      <c r="W61" s="150">
        <f t="shared" ref="W61:W66" si="14">3.143/3*U61*((H61/2)^2+(H61/2)*(T61/2)+(T61/2)^2)</f>
        <v>1.0425960254791664</v>
      </c>
      <c r="X61" s="136">
        <f>X52</f>
        <v>2.105</v>
      </c>
      <c r="AB61" s="151">
        <f t="shared" ref="AB61:AB66" si="15">V61+W61+G61+X61</f>
        <v>21.9545672424</v>
      </c>
      <c r="AE61" s="148">
        <v>17.86</v>
      </c>
    </row>
    <row r="62" spans="3:31">
      <c r="C62" s="22" t="s">
        <v>76</v>
      </c>
      <c r="D62" s="22" t="s">
        <v>45</v>
      </c>
      <c r="E62" s="22" t="s">
        <v>463</v>
      </c>
      <c r="F62" s="31">
        <v>1</v>
      </c>
      <c r="G62" s="150">
        <f t="shared" ref="G62:G66" si="16">0.785*H62^2*I62</f>
        <v>18.463200000000001</v>
      </c>
      <c r="H62" s="136">
        <v>2.8</v>
      </c>
      <c r="I62" s="136">
        <v>3</v>
      </c>
      <c r="R62" s="136">
        <v>0.3</v>
      </c>
      <c r="S62" s="136">
        <v>0.35</v>
      </c>
      <c r="T62" s="136">
        <f>T52</f>
        <v>1.7689999999999999</v>
      </c>
      <c r="U62" s="136">
        <v>0.25</v>
      </c>
      <c r="V62" s="150">
        <f t="shared" si="13"/>
        <v>0.34377121692083323</v>
      </c>
      <c r="W62" s="150">
        <f t="shared" si="14"/>
        <v>1.0425960254791664</v>
      </c>
      <c r="X62" s="136">
        <f>X52</f>
        <v>2.105</v>
      </c>
      <c r="AB62" s="151">
        <f t="shared" si="15"/>
        <v>21.9545672424</v>
      </c>
      <c r="AE62" s="148">
        <v>17.440000000000001</v>
      </c>
    </row>
    <row r="63" spans="3:31">
      <c r="C63" s="22" t="s">
        <v>96</v>
      </c>
      <c r="D63" s="22" t="s">
        <v>12</v>
      </c>
      <c r="E63" s="22" t="s">
        <v>13</v>
      </c>
      <c r="F63" s="31">
        <v>1</v>
      </c>
      <c r="G63" s="150">
        <f t="shared" si="16"/>
        <v>18.463200000000001</v>
      </c>
      <c r="H63" s="136">
        <v>2.8</v>
      </c>
      <c r="I63" s="136">
        <v>3</v>
      </c>
      <c r="R63" s="136">
        <v>0.3</v>
      </c>
      <c r="S63" s="136">
        <v>0.35</v>
      </c>
      <c r="T63" s="136">
        <f>T52</f>
        <v>1.7689999999999999</v>
      </c>
      <c r="U63" s="136">
        <v>0.25</v>
      </c>
      <c r="V63" s="150">
        <f t="shared" si="13"/>
        <v>0.34377121692083323</v>
      </c>
      <c r="W63" s="150">
        <f t="shared" si="14"/>
        <v>1.0425960254791664</v>
      </c>
      <c r="X63" s="136">
        <f>X52</f>
        <v>2.105</v>
      </c>
      <c r="AB63" s="151">
        <f t="shared" si="15"/>
        <v>21.9545672424</v>
      </c>
      <c r="AE63" s="148" t="s">
        <v>268</v>
      </c>
    </row>
    <row r="64" spans="3:31">
      <c r="C64" s="22" t="s">
        <v>98</v>
      </c>
      <c r="D64" s="22" t="s">
        <v>10</v>
      </c>
      <c r="E64" s="22" t="s">
        <v>554</v>
      </c>
      <c r="F64" s="31">
        <v>1</v>
      </c>
      <c r="G64" s="150">
        <f t="shared" si="16"/>
        <v>18.463200000000001</v>
      </c>
      <c r="H64" s="136">
        <v>2.8</v>
      </c>
      <c r="I64" s="136">
        <v>3</v>
      </c>
      <c r="R64" s="136">
        <v>0.3</v>
      </c>
      <c r="S64" s="136">
        <v>0.35</v>
      </c>
      <c r="T64" s="136">
        <f>T52</f>
        <v>1.7689999999999999</v>
      </c>
      <c r="U64" s="136">
        <v>0.25</v>
      </c>
      <c r="V64" s="150">
        <f t="shared" si="13"/>
        <v>0.34377121692083323</v>
      </c>
      <c r="W64" s="150">
        <f t="shared" si="14"/>
        <v>1.0425960254791664</v>
      </c>
      <c r="X64" s="136">
        <f>X52</f>
        <v>2.105</v>
      </c>
      <c r="AB64" s="151">
        <f t="shared" si="15"/>
        <v>21.9545672424</v>
      </c>
      <c r="AE64" s="148">
        <v>17.78</v>
      </c>
    </row>
    <row r="65" spans="3:28">
      <c r="C65" s="22" t="s">
        <v>101</v>
      </c>
      <c r="D65" s="22" t="s">
        <v>34</v>
      </c>
      <c r="E65" s="22" t="s">
        <v>482</v>
      </c>
      <c r="F65" s="31">
        <v>1</v>
      </c>
      <c r="G65" s="150">
        <f t="shared" si="16"/>
        <v>2.649375</v>
      </c>
      <c r="H65" s="136">
        <v>1.5</v>
      </c>
      <c r="I65" s="136">
        <v>1.5</v>
      </c>
      <c r="R65" s="136">
        <v>0.3</v>
      </c>
      <c r="S65" s="136">
        <v>0.35</v>
      </c>
      <c r="T65" s="136">
        <v>1</v>
      </c>
      <c r="U65" s="136">
        <v>0.25</v>
      </c>
      <c r="V65" s="150">
        <f t="shared" si="13"/>
        <v>0.12742245833333332</v>
      </c>
      <c r="W65" s="150">
        <f t="shared" si="14"/>
        <v>0.31102604166666664</v>
      </c>
      <c r="X65" s="136">
        <v>0.35639999999999999</v>
      </c>
      <c r="AB65" s="151">
        <f t="shared" si="15"/>
        <v>3.4442234999999997</v>
      </c>
    </row>
    <row r="66" spans="3:28">
      <c r="C66" s="22" t="s">
        <v>102</v>
      </c>
      <c r="D66" s="22" t="s">
        <v>31</v>
      </c>
      <c r="E66" s="22" t="s">
        <v>482</v>
      </c>
      <c r="F66" s="31">
        <v>1</v>
      </c>
      <c r="G66" s="150">
        <f t="shared" si="16"/>
        <v>2.649375</v>
      </c>
      <c r="H66" s="136">
        <v>1.5</v>
      </c>
      <c r="I66" s="136">
        <v>1.5</v>
      </c>
      <c r="R66" s="136">
        <v>0.3</v>
      </c>
      <c r="S66" s="136">
        <v>0.35</v>
      </c>
      <c r="T66" s="136">
        <v>1</v>
      </c>
      <c r="U66" s="136">
        <v>0.25</v>
      </c>
      <c r="V66" s="150">
        <f t="shared" si="13"/>
        <v>0.12742245833333332</v>
      </c>
      <c r="W66" s="150">
        <f t="shared" si="14"/>
        <v>0.31102604166666664</v>
      </c>
      <c r="X66" s="136">
        <v>0.35639999999999999</v>
      </c>
      <c r="AB66" s="151">
        <f t="shared" si="15"/>
        <v>3.4442234999999997</v>
      </c>
    </row>
    <row r="67" spans="3:28">
      <c r="C67" s="22" t="s">
        <v>105</v>
      </c>
      <c r="D67" s="22" t="s">
        <v>106</v>
      </c>
      <c r="E67" s="22" t="s">
        <v>273</v>
      </c>
      <c r="F67" s="22">
        <v>1</v>
      </c>
      <c r="G67" s="150"/>
      <c r="H67" s="141"/>
      <c r="I67" s="141"/>
      <c r="V67" s="150"/>
      <c r="W67" s="150"/>
      <c r="AB67" s="151"/>
    </row>
    <row r="68" spans="3:28">
      <c r="C68" s="22" t="s">
        <v>110</v>
      </c>
      <c r="D68" s="22" t="s">
        <v>327</v>
      </c>
      <c r="E68" s="22" t="s">
        <v>295</v>
      </c>
      <c r="F68" s="31">
        <v>1</v>
      </c>
      <c r="G68" s="150"/>
      <c r="H68" s="141"/>
      <c r="I68" s="141"/>
      <c r="V68" s="150"/>
      <c r="W68" s="150"/>
      <c r="AB68" s="151"/>
    </row>
    <row r="69" spans="3:28">
      <c r="C69" s="22" t="s">
        <v>518</v>
      </c>
      <c r="D69" s="22" t="s">
        <v>338</v>
      </c>
      <c r="E69" s="22" t="s">
        <v>519</v>
      </c>
      <c r="F69" s="31">
        <v>4</v>
      </c>
      <c r="G69" s="150"/>
      <c r="H69" s="141"/>
      <c r="I69" s="141"/>
      <c r="V69" s="150"/>
      <c r="W69" s="150"/>
      <c r="AB69" s="151"/>
    </row>
    <row r="70" spans="3:28">
      <c r="C70" s="22" t="s">
        <v>508</v>
      </c>
      <c r="D70" s="22" t="s">
        <v>507</v>
      </c>
      <c r="E70" s="22" t="s">
        <v>510</v>
      </c>
      <c r="F70" s="31">
        <v>2</v>
      </c>
      <c r="G70" s="150"/>
      <c r="H70" s="141"/>
      <c r="I70" s="141"/>
      <c r="V70" s="150"/>
      <c r="W70" s="150"/>
      <c r="AB70" s="151"/>
    </row>
    <row r="71" spans="3:28">
      <c r="C71" s="22" t="s">
        <v>337</v>
      </c>
      <c r="D71" s="22" t="s">
        <v>511</v>
      </c>
      <c r="E71" s="22" t="s">
        <v>638</v>
      </c>
      <c r="F71" s="31">
        <v>1</v>
      </c>
      <c r="G71" s="150"/>
      <c r="H71" s="141"/>
      <c r="I71" s="141"/>
      <c r="V71" s="150"/>
      <c r="W71" s="150"/>
      <c r="AB71" s="151"/>
    </row>
    <row r="72" spans="3:28">
      <c r="C72" s="22" t="s">
        <v>515</v>
      </c>
      <c r="D72" s="22" t="s">
        <v>111</v>
      </c>
      <c r="E72" s="22" t="s">
        <v>607</v>
      </c>
      <c r="F72" s="31">
        <v>2</v>
      </c>
      <c r="G72" s="150"/>
      <c r="H72" s="141"/>
      <c r="I72" s="141"/>
      <c r="V72" s="150"/>
      <c r="W72" s="150"/>
      <c r="AB72" s="151"/>
    </row>
    <row r="73" spans="3:28">
      <c r="C73" s="22" t="s">
        <v>100</v>
      </c>
      <c r="D73" s="22" t="s">
        <v>323</v>
      </c>
      <c r="E73" s="22" t="s">
        <v>639</v>
      </c>
      <c r="F73" s="141">
        <v>1</v>
      </c>
      <c r="G73" s="150"/>
      <c r="H73" s="141"/>
      <c r="I73" s="141"/>
      <c r="V73" s="150"/>
      <c r="W73" s="150"/>
      <c r="AB73" s="151"/>
    </row>
    <row r="75" spans="3:28">
      <c r="W75" s="136" t="e">
        <f>(22/7)*#REF!/3*((#REF!+#REF!+(#REF!*#REF!))^0.5)</f>
        <v>#REF!</v>
      </c>
    </row>
    <row r="79" spans="3:28">
      <c r="I79" s="136">
        <f>2^1.8*25</f>
        <v>87.055056329612412</v>
      </c>
      <c r="S79" s="136">
        <f>((4/1.5)^0.6*(1000/238)^0.6*25)/2^0.6*2</f>
        <v>140.60056700003537</v>
      </c>
    </row>
    <row r="88" spans="3:6">
      <c r="C88" s="143" t="s">
        <v>0</v>
      </c>
      <c r="D88" s="143" t="s">
        <v>1</v>
      </c>
      <c r="E88" s="143" t="s">
        <v>2</v>
      </c>
      <c r="F88" s="144" t="s">
        <v>3</v>
      </c>
    </row>
    <row r="90" spans="3:6">
      <c r="C90" s="22" t="s">
        <v>64</v>
      </c>
      <c r="D90" s="22" t="s">
        <v>9</v>
      </c>
      <c r="E90" s="22" t="s">
        <v>296</v>
      </c>
      <c r="F90" s="31">
        <v>1</v>
      </c>
    </row>
    <row r="91" spans="3:6">
      <c r="C91" s="22" t="s">
        <v>87</v>
      </c>
      <c r="D91" s="22" t="s">
        <v>37</v>
      </c>
      <c r="E91" s="22" t="s">
        <v>318</v>
      </c>
      <c r="F91" s="31">
        <v>1</v>
      </c>
    </row>
    <row r="92" spans="3:6">
      <c r="C92" s="22" t="s">
        <v>66</v>
      </c>
      <c r="D92" s="22" t="s">
        <v>15</v>
      </c>
      <c r="E92" s="22" t="s">
        <v>127</v>
      </c>
      <c r="F92" s="31">
        <v>1</v>
      </c>
    </row>
    <row r="93" spans="3:6">
      <c r="C93" s="22" t="s">
        <v>73</v>
      </c>
      <c r="D93" s="22" t="s">
        <v>21</v>
      </c>
      <c r="E93" s="22" t="s">
        <v>135</v>
      </c>
      <c r="F93" s="31">
        <v>1</v>
      </c>
    </row>
    <row r="94" spans="3:6">
      <c r="C94" s="22" t="s">
        <v>77</v>
      </c>
      <c r="D94" s="22" t="s">
        <v>24</v>
      </c>
      <c r="E94" s="22" t="s">
        <v>309</v>
      </c>
      <c r="F94" s="31">
        <v>1</v>
      </c>
    </row>
    <row r="95" spans="3:6">
      <c r="C95" s="22" t="s">
        <v>81</v>
      </c>
      <c r="D95" s="22" t="s">
        <v>27</v>
      </c>
      <c r="E95" s="22" t="s">
        <v>309</v>
      </c>
      <c r="F95" s="31">
        <v>1</v>
      </c>
    </row>
    <row r="96" spans="3:6">
      <c r="C96" s="22" t="s">
        <v>79</v>
      </c>
      <c r="D96" s="22" t="s">
        <v>44</v>
      </c>
      <c r="E96" s="22" t="s">
        <v>295</v>
      </c>
      <c r="F96" s="31">
        <v>1</v>
      </c>
    </row>
    <row r="97" spans="3:6">
      <c r="C97" s="22" t="s">
        <v>91</v>
      </c>
      <c r="D97" s="22" t="s">
        <v>40</v>
      </c>
      <c r="E97" s="22" t="s">
        <v>321</v>
      </c>
      <c r="F97" s="31">
        <v>1</v>
      </c>
    </row>
    <row r="99" spans="3:6">
      <c r="C99" s="29" t="s">
        <v>42</v>
      </c>
      <c r="D99" s="29"/>
      <c r="E99" s="29"/>
      <c r="F99" s="30"/>
    </row>
    <row r="100" spans="3:6">
      <c r="C100" s="22" t="s">
        <v>114</v>
      </c>
      <c r="D100" s="22" t="s">
        <v>19</v>
      </c>
      <c r="E100" s="22" t="s">
        <v>295</v>
      </c>
      <c r="F100" s="31">
        <v>1</v>
      </c>
    </row>
    <row r="101" spans="3:6">
      <c r="C101" s="22" t="s">
        <v>76</v>
      </c>
      <c r="D101" s="22" t="s">
        <v>45</v>
      </c>
      <c r="E101" s="22" t="s">
        <v>295</v>
      </c>
      <c r="F101" s="31">
        <v>1</v>
      </c>
    </row>
    <row r="102" spans="3:6">
      <c r="C102" s="22" t="s">
        <v>96</v>
      </c>
      <c r="D102" s="22" t="s">
        <v>12</v>
      </c>
      <c r="E102" s="22" t="s">
        <v>295</v>
      </c>
      <c r="F102" s="31">
        <v>1</v>
      </c>
    </row>
    <row r="103" spans="3:6">
      <c r="C103" s="22" t="s">
        <v>98</v>
      </c>
      <c r="D103" s="22" t="s">
        <v>10</v>
      </c>
      <c r="E103" s="22" t="s">
        <v>295</v>
      </c>
      <c r="F103" s="31">
        <v>1</v>
      </c>
    </row>
    <row r="104" spans="3:6">
      <c r="C104" s="22" t="s">
        <v>101</v>
      </c>
      <c r="D104" s="22" t="s">
        <v>34</v>
      </c>
      <c r="E104" s="22" t="s">
        <v>32</v>
      </c>
      <c r="F104" s="31">
        <v>1</v>
      </c>
    </row>
    <row r="105" spans="3:6">
      <c r="C105" s="22" t="s">
        <v>102</v>
      </c>
      <c r="D105" s="22" t="s">
        <v>31</v>
      </c>
      <c r="E105" s="22" t="s">
        <v>32</v>
      </c>
      <c r="F105" s="31">
        <v>1</v>
      </c>
    </row>
    <row r="106" spans="3:6">
      <c r="C106" s="22" t="s">
        <v>67</v>
      </c>
      <c r="D106" s="22" t="s">
        <v>53</v>
      </c>
      <c r="E106" s="22" t="s">
        <v>343</v>
      </c>
      <c r="F106" s="31">
        <v>1</v>
      </c>
    </row>
    <row r="107" spans="3:6">
      <c r="C107" s="22" t="s">
        <v>105</v>
      </c>
      <c r="D107" s="22" t="s">
        <v>106</v>
      </c>
      <c r="E107" s="22" t="s">
        <v>273</v>
      </c>
      <c r="F107" s="22">
        <v>1</v>
      </c>
    </row>
    <row r="108" spans="3:6">
      <c r="C108" s="22" t="s">
        <v>110</v>
      </c>
      <c r="D108" s="22" t="s">
        <v>111</v>
      </c>
      <c r="E108" s="22" t="s">
        <v>328</v>
      </c>
      <c r="F108" s="31">
        <v>1</v>
      </c>
    </row>
    <row r="109" spans="3:6">
      <c r="C109" s="22" t="s">
        <v>100</v>
      </c>
      <c r="D109" s="22" t="s">
        <v>323</v>
      </c>
      <c r="E109" s="22" t="s">
        <v>324</v>
      </c>
      <c r="F109" s="31">
        <v>1</v>
      </c>
    </row>
    <row r="110" spans="3:6">
      <c r="C110" s="22" t="s">
        <v>331</v>
      </c>
      <c r="D110" s="22" t="s">
        <v>332</v>
      </c>
      <c r="E110" s="22" t="s">
        <v>333</v>
      </c>
      <c r="F110" s="31">
        <v>1</v>
      </c>
    </row>
    <row r="111" spans="3:6">
      <c r="C111" s="22" t="s">
        <v>337</v>
      </c>
      <c r="D111" s="22" t="s">
        <v>338</v>
      </c>
      <c r="E111" s="22" t="s">
        <v>333</v>
      </c>
      <c r="F111" s="31">
        <v>1</v>
      </c>
    </row>
    <row r="112" spans="3:6">
      <c r="C112" s="22" t="s">
        <v>342</v>
      </c>
      <c r="D112" s="22" t="s">
        <v>111</v>
      </c>
      <c r="E112" s="22" t="s">
        <v>324</v>
      </c>
      <c r="F112" s="31">
        <v>1</v>
      </c>
    </row>
  </sheetData>
  <pageMargins left="0.2" right="0.2" top="0.75" bottom="0.75" header="0.3" footer="0.3"/>
  <pageSetup scale="6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AC47"/>
  <sheetViews>
    <sheetView workbookViewId="0">
      <selection activeCell="F31" sqref="F31"/>
    </sheetView>
  </sheetViews>
  <sheetFormatPr defaultRowHeight="14.4"/>
  <cols>
    <col min="3" max="3" width="33.88671875" customWidth="1"/>
    <col min="4" max="4" width="17.6640625" customWidth="1"/>
    <col min="5" max="5" width="5.33203125" customWidth="1"/>
    <col min="6" max="6" width="25.33203125" customWidth="1"/>
    <col min="7" max="7" width="24" customWidth="1"/>
    <col min="18" max="18" width="9.5546875" bestFit="1" customWidth="1"/>
    <col min="26" max="26" width="17.44140625" customWidth="1"/>
    <col min="27" max="27" width="10.33203125" customWidth="1"/>
  </cols>
  <sheetData>
    <row r="3" spans="2:29" ht="44.4">
      <c r="B3" s="41" t="s">
        <v>0</v>
      </c>
      <c r="C3" s="41" t="s">
        <v>1</v>
      </c>
      <c r="D3" s="41" t="s">
        <v>274</v>
      </c>
      <c r="E3" s="42" t="s">
        <v>3</v>
      </c>
      <c r="F3" s="42"/>
      <c r="G3" s="42" t="s">
        <v>180</v>
      </c>
      <c r="H3" s="42" t="s">
        <v>266</v>
      </c>
      <c r="I3" s="41" t="s">
        <v>115</v>
      </c>
      <c r="J3" s="41" t="s">
        <v>116</v>
      </c>
      <c r="K3" s="41" t="s">
        <v>255</v>
      </c>
      <c r="L3" s="41" t="s">
        <v>275</v>
      </c>
      <c r="M3" s="41" t="s">
        <v>117</v>
      </c>
      <c r="N3" s="41" t="s">
        <v>118</v>
      </c>
      <c r="O3" s="41" t="s">
        <v>276</v>
      </c>
      <c r="P3" s="41" t="s">
        <v>121</v>
      </c>
      <c r="Q3" s="41" t="s">
        <v>288</v>
      </c>
      <c r="R3" s="41" t="s">
        <v>277</v>
      </c>
      <c r="S3" s="41" t="s">
        <v>278</v>
      </c>
      <c r="T3" s="41" t="s">
        <v>279</v>
      </c>
      <c r="U3" s="41" t="s">
        <v>122</v>
      </c>
      <c r="V3" s="41" t="s">
        <v>119</v>
      </c>
      <c r="W3" s="41" t="s">
        <v>120</v>
      </c>
      <c r="X3" s="41" t="s">
        <v>280</v>
      </c>
      <c r="Y3" s="41" t="s">
        <v>281</v>
      </c>
      <c r="Z3" s="40" t="s">
        <v>282</v>
      </c>
      <c r="AA3" s="190" t="s">
        <v>180</v>
      </c>
      <c r="AB3" s="190"/>
    </row>
    <row r="4" spans="2:29">
      <c r="B4" s="11"/>
      <c r="C4" s="11"/>
      <c r="D4" s="11"/>
      <c r="E4" s="11"/>
      <c r="F4" s="11"/>
      <c r="G4" s="11"/>
      <c r="H4" s="11" t="s">
        <v>283</v>
      </c>
      <c r="I4" s="11" t="s">
        <v>284</v>
      </c>
      <c r="J4" s="11" t="s">
        <v>284</v>
      </c>
      <c r="K4" s="11" t="s">
        <v>285</v>
      </c>
      <c r="L4" s="11" t="s">
        <v>285</v>
      </c>
      <c r="M4" s="11" t="s">
        <v>286</v>
      </c>
      <c r="N4" s="11" t="s">
        <v>286</v>
      </c>
      <c r="O4" s="11" t="s">
        <v>286</v>
      </c>
      <c r="P4" s="11" t="s">
        <v>286</v>
      </c>
      <c r="Q4" s="11"/>
      <c r="R4" s="11" t="s">
        <v>287</v>
      </c>
      <c r="S4" s="11" t="s">
        <v>287</v>
      </c>
      <c r="T4" s="11" t="s">
        <v>287</v>
      </c>
      <c r="U4" s="11" t="s">
        <v>287</v>
      </c>
      <c r="V4" s="11" t="s">
        <v>287</v>
      </c>
      <c r="W4" s="11" t="s">
        <v>287</v>
      </c>
      <c r="X4" s="11" t="s">
        <v>287</v>
      </c>
      <c r="Y4" s="11" t="s">
        <v>287</v>
      </c>
      <c r="Z4" s="43" t="s">
        <v>287</v>
      </c>
      <c r="AA4" s="11" t="s">
        <v>215</v>
      </c>
      <c r="AB4" s="11" t="s">
        <v>220</v>
      </c>
    </row>
    <row r="5" spans="2:29" ht="18">
      <c r="B5" s="29" t="s">
        <v>263</v>
      </c>
      <c r="C5" s="29"/>
      <c r="D5" s="29"/>
      <c r="E5" s="44"/>
      <c r="F5" s="44"/>
      <c r="G5" s="44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43"/>
      <c r="AA5" s="11"/>
      <c r="AB5" s="11"/>
      <c r="AC5" s="26">
        <f>(3.143*(T5+R5)*(0.5^(R5-T5)^2+U5^2)+(3.143*T5^2)+(3.143*R5^2))*X5*Z5</f>
        <v>0</v>
      </c>
    </row>
    <row r="6" spans="2:29">
      <c r="B6" s="27" t="s">
        <v>485</v>
      </c>
      <c r="C6" s="27" t="s">
        <v>37</v>
      </c>
      <c r="D6" s="27" t="s">
        <v>474</v>
      </c>
      <c r="E6" s="31">
        <v>2</v>
      </c>
      <c r="F6" s="22" t="s">
        <v>289</v>
      </c>
      <c r="G6" s="22" t="s">
        <v>293</v>
      </c>
      <c r="H6" s="45">
        <f>0.785*I6^2*J6</f>
        <v>18.463200000000001</v>
      </c>
      <c r="I6" s="46">
        <v>2.8</v>
      </c>
      <c r="J6" s="46">
        <v>3</v>
      </c>
      <c r="K6" s="25">
        <v>0.3</v>
      </c>
      <c r="L6" s="25">
        <v>0.35</v>
      </c>
      <c r="M6" s="25">
        <v>6</v>
      </c>
      <c r="N6" s="25">
        <v>8</v>
      </c>
      <c r="O6" s="25">
        <v>6</v>
      </c>
      <c r="P6" s="25">
        <v>3.15</v>
      </c>
      <c r="Q6" s="25">
        <v>7.85</v>
      </c>
      <c r="R6" s="47">
        <f t="shared" ref="R6:R12" si="0">3.142*I6*J6*M6*Q6</f>
        <v>1243.10088</v>
      </c>
      <c r="S6" s="47">
        <f t="shared" ref="S6:S12" si="1">(3.142/4)*I6^2*1.3*Q6</f>
        <v>62.845655599999994</v>
      </c>
      <c r="T6" s="47">
        <f t="shared" ref="T6:T12" si="2">(((I6*3.14)+(K6*3.14))*0.5)*L6*(O6*Q6)</f>
        <v>80.232494999999986</v>
      </c>
      <c r="U6" s="47">
        <f t="shared" ref="U6:U12" si="3">R6+S6+T6</f>
        <v>1386.1790306</v>
      </c>
      <c r="V6" s="47">
        <f t="shared" ref="V6:V12" si="4">U6*0.05</f>
        <v>69.308951530000002</v>
      </c>
      <c r="W6" s="47">
        <f t="shared" ref="W6:W12" si="5">U6*0.1</f>
        <v>138.61790306</v>
      </c>
      <c r="X6" s="47">
        <f t="shared" ref="X6:X12" si="6">3.143*(I6+0.1)*J6*P6*Q6</f>
        <v>676.15123274999985</v>
      </c>
      <c r="Y6" s="47">
        <f t="shared" ref="Y6:Y12" si="7">((((I6+0.1)*3.14)+((K6+0.1)*3.14))*0.5)*L6*(P6*Q6)</f>
        <v>44.839612124999995</v>
      </c>
      <c r="Z6" s="48">
        <f t="shared" ref="Z6:Z12" si="8">U6+V6+W6+X6+Y6</f>
        <v>2315.096730065</v>
      </c>
      <c r="AA6" s="49">
        <f>SUM(U6:Y6)</f>
        <v>2315.096730065</v>
      </c>
      <c r="AB6" s="49"/>
      <c r="AC6" s="39"/>
    </row>
    <row r="7" spans="2:29" s="59" customFormat="1">
      <c r="B7" s="18" t="s">
        <v>547</v>
      </c>
      <c r="C7" s="18" t="s">
        <v>636</v>
      </c>
      <c r="D7" s="18" t="s">
        <v>458</v>
      </c>
      <c r="E7" s="60">
        <v>2</v>
      </c>
      <c r="F7" s="53" t="s">
        <v>289</v>
      </c>
      <c r="G7" s="53" t="s">
        <v>293</v>
      </c>
      <c r="H7" s="54">
        <f t="shared" ref="H7:H12" si="9">0.785*I7^2*J7</f>
        <v>21.195</v>
      </c>
      <c r="I7" s="55">
        <v>3</v>
      </c>
      <c r="J7" s="55">
        <v>3</v>
      </c>
      <c r="K7" s="56">
        <v>0.3</v>
      </c>
      <c r="L7" s="56">
        <v>0.35</v>
      </c>
      <c r="M7" s="56">
        <v>6</v>
      </c>
      <c r="N7" s="56">
        <v>8</v>
      </c>
      <c r="O7" s="56">
        <v>6</v>
      </c>
      <c r="P7" s="56">
        <v>3.15</v>
      </c>
      <c r="Q7" s="56">
        <v>7.85</v>
      </c>
      <c r="R7" s="57">
        <f t="shared" si="0"/>
        <v>1331.8938000000001</v>
      </c>
      <c r="S7" s="57">
        <f t="shared" si="1"/>
        <v>72.144247500000006</v>
      </c>
      <c r="T7" s="57">
        <f t="shared" si="2"/>
        <v>85.40878499999998</v>
      </c>
      <c r="U7" s="57">
        <f t="shared" si="3"/>
        <v>1489.4468325000003</v>
      </c>
      <c r="V7" s="57">
        <f t="shared" si="4"/>
        <v>74.472341625000013</v>
      </c>
      <c r="W7" s="57">
        <f t="shared" si="5"/>
        <v>148.94468325000003</v>
      </c>
      <c r="X7" s="57">
        <f t="shared" si="6"/>
        <v>722.78235224999992</v>
      </c>
      <c r="Y7" s="57">
        <f t="shared" si="7"/>
        <v>47.557164374999999</v>
      </c>
      <c r="Z7" s="57">
        <f t="shared" si="8"/>
        <v>2483.2033740000002</v>
      </c>
      <c r="AA7" s="57">
        <f>SUM(U7:Y7)</f>
        <v>2483.2033740000002</v>
      </c>
      <c r="AB7" s="57"/>
      <c r="AC7" s="58"/>
    </row>
    <row r="8" spans="2:29">
      <c r="B8" s="18" t="s">
        <v>466</v>
      </c>
      <c r="C8" s="18" t="s">
        <v>21</v>
      </c>
      <c r="D8" s="18" t="s">
        <v>465</v>
      </c>
      <c r="E8" s="31">
        <v>2</v>
      </c>
      <c r="F8" s="22" t="s">
        <v>289</v>
      </c>
      <c r="G8" s="22" t="s">
        <v>290</v>
      </c>
      <c r="H8" s="45">
        <f t="shared" si="9"/>
        <v>18.463200000000001</v>
      </c>
      <c r="I8" s="46">
        <v>2.8</v>
      </c>
      <c r="J8" s="46">
        <v>3</v>
      </c>
      <c r="K8" s="25">
        <v>0.3</v>
      </c>
      <c r="L8" s="25">
        <v>0.35</v>
      </c>
      <c r="M8" s="25">
        <v>6</v>
      </c>
      <c r="N8" s="25">
        <v>8</v>
      </c>
      <c r="O8" s="25">
        <v>6</v>
      </c>
      <c r="P8" s="25">
        <v>3.15</v>
      </c>
      <c r="Q8" s="25">
        <v>7.85</v>
      </c>
      <c r="R8" s="47">
        <f t="shared" si="0"/>
        <v>1243.10088</v>
      </c>
      <c r="S8" s="47">
        <f t="shared" si="1"/>
        <v>62.845655599999994</v>
      </c>
      <c r="T8" s="47">
        <f t="shared" si="2"/>
        <v>80.232494999999986</v>
      </c>
      <c r="U8" s="47">
        <f t="shared" si="3"/>
        <v>1386.1790306</v>
      </c>
      <c r="V8" s="47">
        <f t="shared" si="4"/>
        <v>69.308951530000002</v>
      </c>
      <c r="W8" s="47">
        <f t="shared" si="5"/>
        <v>138.61790306</v>
      </c>
      <c r="X8" s="47">
        <f t="shared" si="6"/>
        <v>676.15123274999985</v>
      </c>
      <c r="Y8" s="47">
        <f t="shared" si="7"/>
        <v>44.839612124999995</v>
      </c>
      <c r="Z8" s="48">
        <f t="shared" si="8"/>
        <v>2315.096730065</v>
      </c>
      <c r="AA8" s="49">
        <f>SUM(X8:Y8)</f>
        <v>720.99084487499988</v>
      </c>
      <c r="AB8" s="49">
        <f>SUM(U8:W8)</f>
        <v>1594.1058851900002</v>
      </c>
      <c r="AC8" s="39"/>
    </row>
    <row r="9" spans="2:29">
      <c r="B9" s="22" t="s">
        <v>77</v>
      </c>
      <c r="C9" s="18" t="s">
        <v>24</v>
      </c>
      <c r="D9" s="18" t="s">
        <v>470</v>
      </c>
      <c r="E9" s="31">
        <v>1</v>
      </c>
      <c r="F9" s="22"/>
      <c r="G9" s="22" t="s">
        <v>291</v>
      </c>
      <c r="H9" s="45">
        <f t="shared" si="9"/>
        <v>9.42</v>
      </c>
      <c r="I9" s="46">
        <v>2</v>
      </c>
      <c r="J9" s="46">
        <v>3</v>
      </c>
      <c r="K9" s="25">
        <v>0.3</v>
      </c>
      <c r="L9" s="25">
        <v>0.35</v>
      </c>
      <c r="M9" s="25">
        <v>6</v>
      </c>
      <c r="N9" s="25">
        <v>8</v>
      </c>
      <c r="O9" s="25">
        <v>6</v>
      </c>
      <c r="P9" s="25">
        <v>0</v>
      </c>
      <c r="Q9" s="25">
        <v>7.85</v>
      </c>
      <c r="R9" s="47">
        <f t="shared" si="0"/>
        <v>887.92919999999992</v>
      </c>
      <c r="S9" s="47">
        <f t="shared" si="1"/>
        <v>32.064109999999999</v>
      </c>
      <c r="T9" s="47">
        <f t="shared" si="2"/>
        <v>59.527334999999987</v>
      </c>
      <c r="U9" s="47">
        <f t="shared" si="3"/>
        <v>979.52064499999994</v>
      </c>
      <c r="V9" s="47">
        <f t="shared" si="4"/>
        <v>48.976032250000003</v>
      </c>
      <c r="W9" s="47">
        <f t="shared" si="5"/>
        <v>97.952064500000006</v>
      </c>
      <c r="X9" s="47">
        <f t="shared" si="6"/>
        <v>0</v>
      </c>
      <c r="Y9" s="47">
        <f t="shared" si="7"/>
        <v>0</v>
      </c>
      <c r="Z9" s="48">
        <f t="shared" si="8"/>
        <v>1126.44874175</v>
      </c>
      <c r="AA9" s="49"/>
      <c r="AB9" s="49">
        <f>SUM(U9:W9)</f>
        <v>1126.44874175</v>
      </c>
      <c r="AC9" s="39"/>
    </row>
    <row r="10" spans="2:29">
      <c r="B10" s="22" t="s">
        <v>81</v>
      </c>
      <c r="C10" s="18" t="s">
        <v>27</v>
      </c>
      <c r="D10" s="18" t="s">
        <v>470</v>
      </c>
      <c r="E10" s="31">
        <v>1</v>
      </c>
      <c r="F10" s="22"/>
      <c r="G10" s="22" t="s">
        <v>291</v>
      </c>
      <c r="H10" s="45">
        <f t="shared" si="9"/>
        <v>9.42</v>
      </c>
      <c r="I10" s="46">
        <v>2</v>
      </c>
      <c r="J10" s="46">
        <v>3</v>
      </c>
      <c r="K10" s="25">
        <v>0.3</v>
      </c>
      <c r="L10" s="25">
        <v>0.35</v>
      </c>
      <c r="M10" s="25">
        <v>6</v>
      </c>
      <c r="N10" s="25">
        <v>8</v>
      </c>
      <c r="O10" s="25">
        <v>6</v>
      </c>
      <c r="P10" s="25">
        <v>0</v>
      </c>
      <c r="Q10" s="25">
        <v>7.85</v>
      </c>
      <c r="R10" s="47">
        <f t="shared" si="0"/>
        <v>887.92919999999992</v>
      </c>
      <c r="S10" s="47">
        <f t="shared" si="1"/>
        <v>32.064109999999999</v>
      </c>
      <c r="T10" s="47">
        <f t="shared" si="2"/>
        <v>59.527334999999987</v>
      </c>
      <c r="U10" s="47">
        <f t="shared" si="3"/>
        <v>979.52064499999994</v>
      </c>
      <c r="V10" s="47">
        <f t="shared" si="4"/>
        <v>48.976032250000003</v>
      </c>
      <c r="W10" s="47">
        <f t="shared" si="5"/>
        <v>97.952064500000006</v>
      </c>
      <c r="X10" s="47">
        <f t="shared" si="6"/>
        <v>0</v>
      </c>
      <c r="Y10" s="47">
        <f t="shared" si="7"/>
        <v>0</v>
      </c>
      <c r="Z10" s="48">
        <f t="shared" si="8"/>
        <v>1126.44874175</v>
      </c>
      <c r="AA10" s="49"/>
      <c r="AB10" s="49">
        <f>SUM(U10:W10)</f>
        <v>1126.44874175</v>
      </c>
      <c r="AC10" s="39"/>
    </row>
    <row r="11" spans="2:29">
      <c r="B11" s="18" t="s">
        <v>79</v>
      </c>
      <c r="C11" s="18" t="s">
        <v>44</v>
      </c>
      <c r="D11" s="18" t="s">
        <v>554</v>
      </c>
      <c r="E11" s="31">
        <v>1</v>
      </c>
      <c r="F11" s="22"/>
      <c r="G11" s="22" t="s">
        <v>291</v>
      </c>
      <c r="H11" s="45">
        <f t="shared" si="9"/>
        <v>18.463200000000001</v>
      </c>
      <c r="I11" s="46">
        <v>2.8</v>
      </c>
      <c r="J11" s="46">
        <v>3</v>
      </c>
      <c r="K11" s="25">
        <v>0.3</v>
      </c>
      <c r="L11" s="25">
        <v>0.35</v>
      </c>
      <c r="M11" s="25">
        <v>6</v>
      </c>
      <c r="N11" s="25">
        <v>8</v>
      </c>
      <c r="O11" s="25">
        <v>6</v>
      </c>
      <c r="P11" s="25">
        <v>0</v>
      </c>
      <c r="Q11" s="25">
        <v>7.85</v>
      </c>
      <c r="R11" s="47">
        <f t="shared" si="0"/>
        <v>1243.10088</v>
      </c>
      <c r="S11" s="47">
        <f t="shared" si="1"/>
        <v>62.845655599999994</v>
      </c>
      <c r="T11" s="47">
        <f t="shared" si="2"/>
        <v>80.232494999999986</v>
      </c>
      <c r="U11" s="47">
        <f t="shared" si="3"/>
        <v>1386.1790306</v>
      </c>
      <c r="V11" s="47">
        <f t="shared" si="4"/>
        <v>69.308951530000002</v>
      </c>
      <c r="W11" s="47">
        <f t="shared" si="5"/>
        <v>138.61790306</v>
      </c>
      <c r="X11" s="47">
        <f t="shared" si="6"/>
        <v>0</v>
      </c>
      <c r="Y11" s="47">
        <f t="shared" si="7"/>
        <v>0</v>
      </c>
      <c r="Z11" s="48">
        <f t="shared" si="8"/>
        <v>1594.1058851900002</v>
      </c>
      <c r="AA11" s="49"/>
      <c r="AB11" s="49">
        <f>SUM(U11:W11)</f>
        <v>1594.1058851900002</v>
      </c>
      <c r="AC11" s="39"/>
    </row>
    <row r="12" spans="2:29">
      <c r="B12" s="22" t="s">
        <v>91</v>
      </c>
      <c r="C12" s="18" t="s">
        <v>40</v>
      </c>
      <c r="D12" s="18" t="s">
        <v>476</v>
      </c>
      <c r="E12" s="31">
        <v>1</v>
      </c>
      <c r="F12" s="22"/>
      <c r="G12" s="22" t="s">
        <v>292</v>
      </c>
      <c r="H12" s="45">
        <f t="shared" si="9"/>
        <v>1.6956000000000002</v>
      </c>
      <c r="I12" s="46">
        <v>1.2</v>
      </c>
      <c r="J12" s="46">
        <v>1.5</v>
      </c>
      <c r="K12" s="25">
        <v>0.3</v>
      </c>
      <c r="L12" s="25">
        <v>0.35</v>
      </c>
      <c r="M12" s="25">
        <v>6</v>
      </c>
      <c r="N12" s="25">
        <v>8</v>
      </c>
      <c r="O12" s="25">
        <v>6</v>
      </c>
      <c r="P12" s="25">
        <v>0</v>
      </c>
      <c r="Q12" s="25">
        <v>7.85</v>
      </c>
      <c r="R12" s="47">
        <f t="shared" si="0"/>
        <v>266.37876</v>
      </c>
      <c r="S12" s="47">
        <f t="shared" si="1"/>
        <v>11.543079599999999</v>
      </c>
      <c r="T12" s="47">
        <f t="shared" si="2"/>
        <v>38.822174999999994</v>
      </c>
      <c r="U12" s="47">
        <f t="shared" si="3"/>
        <v>316.74401460000001</v>
      </c>
      <c r="V12" s="47">
        <f t="shared" si="4"/>
        <v>15.837200730000001</v>
      </c>
      <c r="W12" s="47">
        <f t="shared" si="5"/>
        <v>31.674401460000002</v>
      </c>
      <c r="X12" s="47">
        <f t="shared" si="6"/>
        <v>0</v>
      </c>
      <c r="Y12" s="47">
        <f t="shared" si="7"/>
        <v>0</v>
      </c>
      <c r="Z12" s="48">
        <f t="shared" si="8"/>
        <v>364.25561679000003</v>
      </c>
      <c r="AA12" s="49">
        <f>SUM(U12:W12)</f>
        <v>364.25561679000003</v>
      </c>
      <c r="AB12" s="49"/>
      <c r="AC12" s="39"/>
    </row>
    <row r="13" spans="2:29" ht="18">
      <c r="B13" s="11"/>
      <c r="C13" s="29" t="s">
        <v>294</v>
      </c>
      <c r="D13" s="1"/>
      <c r="E13" s="1">
        <f>SUM(E6:E12)</f>
        <v>10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2:29">
      <c r="B14" s="25"/>
      <c r="C14" s="25"/>
      <c r="D14" s="25"/>
      <c r="E14" s="25"/>
      <c r="F14" s="25"/>
      <c r="G14" s="25"/>
      <c r="H14" s="51"/>
      <c r="I14" s="6"/>
      <c r="J14" s="6"/>
      <c r="K14" s="25"/>
      <c r="L14" s="25"/>
      <c r="M14" s="25"/>
      <c r="N14" s="25"/>
      <c r="O14" s="25"/>
      <c r="P14" s="25"/>
      <c r="Q14" s="25"/>
      <c r="R14" s="47"/>
      <c r="S14" s="47"/>
      <c r="T14" s="47"/>
      <c r="U14" s="25"/>
      <c r="V14" s="47"/>
      <c r="W14" s="47"/>
      <c r="X14" s="47"/>
      <c r="Y14" s="47"/>
      <c r="Z14" s="43"/>
      <c r="AA14" s="11"/>
      <c r="AB14" s="49"/>
      <c r="AC14" s="39"/>
    </row>
    <row r="15" spans="2:29" ht="18">
      <c r="B15" s="32" t="s">
        <v>42</v>
      </c>
      <c r="C15" s="32"/>
      <c r="D15" s="32"/>
      <c r="E15" s="50"/>
      <c r="F15" s="50"/>
      <c r="G15" s="50"/>
      <c r="H15" s="51"/>
      <c r="I15" s="6"/>
      <c r="J15" s="6"/>
      <c r="K15" s="25"/>
      <c r="L15" s="25"/>
      <c r="M15" s="25"/>
      <c r="N15" s="25"/>
      <c r="O15" s="25"/>
      <c r="P15" s="25"/>
      <c r="Q15" s="25"/>
      <c r="R15" s="47"/>
      <c r="S15" s="47"/>
      <c r="T15" s="47"/>
      <c r="U15" s="25"/>
      <c r="V15" s="47"/>
      <c r="W15" s="47"/>
      <c r="X15" s="47"/>
      <c r="Y15" s="47"/>
      <c r="Z15" s="43"/>
      <c r="AA15" s="11"/>
      <c r="AB15" s="49"/>
      <c r="AC15" s="39"/>
    </row>
    <row r="16" spans="2:29">
      <c r="B16" s="18" t="s">
        <v>114</v>
      </c>
      <c r="C16" s="24" t="s">
        <v>19</v>
      </c>
      <c r="D16" s="24" t="s">
        <v>463</v>
      </c>
      <c r="E16" s="28">
        <v>1</v>
      </c>
      <c r="F16" s="22" t="s">
        <v>289</v>
      </c>
      <c r="G16" s="22" t="s">
        <v>290</v>
      </c>
      <c r="H16" s="45">
        <f t="shared" ref="H16:H21" si="10">0.785*I16^2*J16</f>
        <v>18.463200000000001</v>
      </c>
      <c r="I16" s="46">
        <v>2.8</v>
      </c>
      <c r="J16" s="46">
        <v>3</v>
      </c>
      <c r="K16" s="25">
        <v>0.3</v>
      </c>
      <c r="L16" s="25">
        <v>0.35</v>
      </c>
      <c r="M16" s="25">
        <v>6</v>
      </c>
      <c r="N16" s="25">
        <v>8</v>
      </c>
      <c r="O16" s="25">
        <v>6</v>
      </c>
      <c r="P16" s="25">
        <v>3.15</v>
      </c>
      <c r="Q16" s="25">
        <v>7.85</v>
      </c>
      <c r="R16" s="47">
        <f t="shared" ref="R16:R21" si="11">3.142*I16*J16*M16*Q16</f>
        <v>1243.10088</v>
      </c>
      <c r="S16" s="47">
        <f t="shared" ref="S16:S21" si="12">(3.142/4)*I16^2*1.3*Q16</f>
        <v>62.845655599999994</v>
      </c>
      <c r="T16" s="47">
        <f t="shared" ref="T16:T21" si="13">(((I16*3.14)+(K16*3.14))*0.5)*L16*(O16*Q16)</f>
        <v>80.232494999999986</v>
      </c>
      <c r="U16" s="47">
        <f t="shared" ref="U16:U21" si="14">R16+S16+T16</f>
        <v>1386.1790306</v>
      </c>
      <c r="V16" s="47">
        <f t="shared" ref="V16:V21" si="15">U16*0.05</f>
        <v>69.308951530000002</v>
      </c>
      <c r="W16" s="47">
        <f t="shared" ref="W16:W21" si="16">U16*0.1</f>
        <v>138.61790306</v>
      </c>
      <c r="X16" s="47">
        <f t="shared" ref="X16:X21" si="17">3.143*(I16+0.1)*J16*P16*Q16</f>
        <v>676.15123274999985</v>
      </c>
      <c r="Y16" s="47">
        <f t="shared" ref="Y16:Y21" si="18">((((I16+0.1)*3.14)+((K16+0.1)*3.14))*0.5)*L16*(P16*Q16)</f>
        <v>44.839612124999995</v>
      </c>
      <c r="Z16" s="48">
        <f t="shared" ref="Z16:Z21" si="19">U16+V16+W16+X16+Y16</f>
        <v>2315.096730065</v>
      </c>
      <c r="AA16" s="49">
        <f>SUM(X16:Y16)</f>
        <v>720.99084487499988</v>
      </c>
      <c r="AB16" s="49">
        <f>SUM(U16:W16)</f>
        <v>1594.1058851900002</v>
      </c>
      <c r="AC16" s="39"/>
    </row>
    <row r="17" spans="2:29">
      <c r="B17" s="118" t="s">
        <v>76</v>
      </c>
      <c r="C17" s="24" t="s">
        <v>45</v>
      </c>
      <c r="D17" s="24" t="s">
        <v>463</v>
      </c>
      <c r="E17" s="28">
        <v>1</v>
      </c>
      <c r="F17" s="22" t="s">
        <v>289</v>
      </c>
      <c r="G17" s="22" t="s">
        <v>293</v>
      </c>
      <c r="H17" s="45">
        <f t="shared" si="10"/>
        <v>18.463200000000001</v>
      </c>
      <c r="I17" s="46">
        <v>2.8</v>
      </c>
      <c r="J17" s="46">
        <v>3</v>
      </c>
      <c r="K17" s="25">
        <v>0.3</v>
      </c>
      <c r="L17" s="25">
        <v>0.35</v>
      </c>
      <c r="M17" s="25">
        <v>6</v>
      </c>
      <c r="N17" s="25">
        <v>8</v>
      </c>
      <c r="O17" s="25">
        <v>6</v>
      </c>
      <c r="P17" s="25">
        <v>3.15</v>
      </c>
      <c r="Q17" s="25">
        <v>7.85</v>
      </c>
      <c r="R17" s="47">
        <f t="shared" si="11"/>
        <v>1243.10088</v>
      </c>
      <c r="S17" s="47">
        <f t="shared" si="12"/>
        <v>62.845655599999994</v>
      </c>
      <c r="T17" s="47">
        <f t="shared" si="13"/>
        <v>80.232494999999986</v>
      </c>
      <c r="U17" s="47">
        <f t="shared" si="14"/>
        <v>1386.1790306</v>
      </c>
      <c r="V17" s="47">
        <f t="shared" si="15"/>
        <v>69.308951530000002</v>
      </c>
      <c r="W17" s="47">
        <f t="shared" si="16"/>
        <v>138.61790306</v>
      </c>
      <c r="X17" s="47">
        <f t="shared" si="17"/>
        <v>676.15123274999985</v>
      </c>
      <c r="Y17" s="47">
        <f t="shared" si="18"/>
        <v>44.839612124999995</v>
      </c>
      <c r="Z17" s="48">
        <f t="shared" si="19"/>
        <v>2315.096730065</v>
      </c>
      <c r="AA17" s="49">
        <f>SUM(U17:Y17)</f>
        <v>2315.096730065</v>
      </c>
      <c r="AB17" s="49"/>
      <c r="AC17" s="39"/>
    </row>
    <row r="18" spans="2:29">
      <c r="B18" s="118" t="s">
        <v>96</v>
      </c>
      <c r="C18" s="24" t="s">
        <v>12</v>
      </c>
      <c r="D18" s="24" t="s">
        <v>13</v>
      </c>
      <c r="E18" s="28">
        <v>1</v>
      </c>
      <c r="F18" s="22"/>
      <c r="G18" s="22" t="s">
        <v>292</v>
      </c>
      <c r="H18" s="45">
        <f t="shared" si="10"/>
        <v>18.463200000000001</v>
      </c>
      <c r="I18" s="46">
        <v>2.8</v>
      </c>
      <c r="J18" s="46">
        <v>3</v>
      </c>
      <c r="K18" s="25">
        <v>0.3</v>
      </c>
      <c r="L18" s="25">
        <v>0.35</v>
      </c>
      <c r="M18" s="25">
        <v>6</v>
      </c>
      <c r="N18" s="25">
        <v>8</v>
      </c>
      <c r="O18" s="25">
        <v>6</v>
      </c>
      <c r="P18" s="25">
        <v>0</v>
      </c>
      <c r="Q18" s="25">
        <v>7.85</v>
      </c>
      <c r="R18" s="47">
        <f t="shared" si="11"/>
        <v>1243.10088</v>
      </c>
      <c r="S18" s="47">
        <f t="shared" si="12"/>
        <v>62.845655599999994</v>
      </c>
      <c r="T18" s="47">
        <f t="shared" si="13"/>
        <v>80.232494999999986</v>
      </c>
      <c r="U18" s="47">
        <f t="shared" si="14"/>
        <v>1386.1790306</v>
      </c>
      <c r="V18" s="47">
        <f t="shared" si="15"/>
        <v>69.308951530000002</v>
      </c>
      <c r="W18" s="47">
        <f t="shared" si="16"/>
        <v>138.61790306</v>
      </c>
      <c r="X18" s="47">
        <f t="shared" si="17"/>
        <v>0</v>
      </c>
      <c r="Y18" s="47">
        <f t="shared" si="18"/>
        <v>0</v>
      </c>
      <c r="Z18" s="48">
        <f t="shared" si="19"/>
        <v>1594.1058851900002</v>
      </c>
      <c r="AA18" s="49">
        <f>SUM(U18:W18)</f>
        <v>1594.1058851900002</v>
      </c>
      <c r="AB18" s="49"/>
      <c r="AC18" s="39"/>
    </row>
    <row r="19" spans="2:29">
      <c r="B19" s="118" t="s">
        <v>98</v>
      </c>
      <c r="C19" s="24" t="s">
        <v>10</v>
      </c>
      <c r="D19" s="24" t="s">
        <v>554</v>
      </c>
      <c r="E19" s="28">
        <v>1</v>
      </c>
      <c r="F19" s="22"/>
      <c r="G19" s="24" t="s">
        <v>291</v>
      </c>
      <c r="H19" s="45">
        <f t="shared" si="10"/>
        <v>18.463200000000001</v>
      </c>
      <c r="I19" s="46">
        <v>2.8</v>
      </c>
      <c r="J19" s="46">
        <v>3</v>
      </c>
      <c r="K19" s="25">
        <v>0.3</v>
      </c>
      <c r="L19" s="25">
        <v>0.35</v>
      </c>
      <c r="M19" s="25">
        <v>6</v>
      </c>
      <c r="N19" s="25">
        <v>8</v>
      </c>
      <c r="O19" s="25">
        <v>6</v>
      </c>
      <c r="P19" s="25">
        <v>0</v>
      </c>
      <c r="Q19" s="25">
        <v>7.85</v>
      </c>
      <c r="R19" s="47">
        <f t="shared" si="11"/>
        <v>1243.10088</v>
      </c>
      <c r="S19" s="47">
        <f t="shared" si="12"/>
        <v>62.845655599999994</v>
      </c>
      <c r="T19" s="47">
        <f t="shared" si="13"/>
        <v>80.232494999999986</v>
      </c>
      <c r="U19" s="47">
        <f t="shared" si="14"/>
        <v>1386.1790306</v>
      </c>
      <c r="V19" s="47">
        <f t="shared" si="15"/>
        <v>69.308951530000002</v>
      </c>
      <c r="W19" s="47">
        <f t="shared" si="16"/>
        <v>138.61790306</v>
      </c>
      <c r="X19" s="47">
        <f t="shared" si="17"/>
        <v>0</v>
      </c>
      <c r="Y19" s="47">
        <f t="shared" si="18"/>
        <v>0</v>
      </c>
      <c r="Z19" s="48">
        <f t="shared" si="19"/>
        <v>1594.1058851900002</v>
      </c>
      <c r="AA19" s="49"/>
      <c r="AB19" s="49">
        <f>SUM(U19:W19)</f>
        <v>1594.1058851900002</v>
      </c>
      <c r="AC19" s="39"/>
    </row>
    <row r="20" spans="2:29" s="59" customFormat="1">
      <c r="B20" s="118" t="s">
        <v>101</v>
      </c>
      <c r="C20" s="24" t="s">
        <v>34</v>
      </c>
      <c r="D20" s="24" t="s">
        <v>482</v>
      </c>
      <c r="E20" s="28">
        <v>1</v>
      </c>
      <c r="F20" s="56"/>
      <c r="G20" s="53" t="s">
        <v>291</v>
      </c>
      <c r="H20" s="54">
        <f t="shared" si="10"/>
        <v>2.649375</v>
      </c>
      <c r="I20" s="55">
        <v>1.5</v>
      </c>
      <c r="J20" s="55">
        <v>1.5</v>
      </c>
      <c r="K20" s="56">
        <v>0.3</v>
      </c>
      <c r="L20" s="56">
        <v>0.35</v>
      </c>
      <c r="M20" s="56">
        <v>6</v>
      </c>
      <c r="N20" s="56">
        <v>8</v>
      </c>
      <c r="O20" s="56">
        <v>6</v>
      </c>
      <c r="P20" s="56">
        <v>0</v>
      </c>
      <c r="Q20" s="56">
        <v>7.85</v>
      </c>
      <c r="R20" s="57">
        <f t="shared" si="11"/>
        <v>332.97345000000001</v>
      </c>
      <c r="S20" s="57">
        <f t="shared" si="12"/>
        <v>18.036061875000001</v>
      </c>
      <c r="T20" s="57">
        <f t="shared" si="13"/>
        <v>46.586609999999993</v>
      </c>
      <c r="U20" s="57">
        <f t="shared" si="14"/>
        <v>397.59612187500005</v>
      </c>
      <c r="V20" s="57">
        <f t="shared" si="15"/>
        <v>19.879806093750005</v>
      </c>
      <c r="W20" s="57">
        <f t="shared" si="16"/>
        <v>39.759612187500011</v>
      </c>
      <c r="X20" s="57">
        <f t="shared" si="17"/>
        <v>0</v>
      </c>
      <c r="Y20" s="57">
        <f t="shared" si="18"/>
        <v>0</v>
      </c>
      <c r="Z20" s="57">
        <f t="shared" si="19"/>
        <v>457.23554015625007</v>
      </c>
      <c r="AA20" s="57"/>
      <c r="AB20" s="57">
        <f>SUM(U20:W20)</f>
        <v>457.23554015625007</v>
      </c>
    </row>
    <row r="21" spans="2:29" s="59" customFormat="1">
      <c r="B21" s="118" t="s">
        <v>102</v>
      </c>
      <c r="C21" s="24" t="s">
        <v>31</v>
      </c>
      <c r="D21" s="24" t="s">
        <v>482</v>
      </c>
      <c r="E21" s="28">
        <v>1</v>
      </c>
      <c r="F21" s="56"/>
      <c r="G21" s="53" t="s">
        <v>291</v>
      </c>
      <c r="H21" s="54">
        <f t="shared" si="10"/>
        <v>2.649375</v>
      </c>
      <c r="I21" s="55">
        <v>1.5</v>
      </c>
      <c r="J21" s="55">
        <v>1.5</v>
      </c>
      <c r="K21" s="56">
        <v>0.3</v>
      </c>
      <c r="L21" s="56">
        <v>0.35</v>
      </c>
      <c r="M21" s="56">
        <v>6</v>
      </c>
      <c r="N21" s="56">
        <v>8</v>
      </c>
      <c r="O21" s="56">
        <v>6</v>
      </c>
      <c r="P21" s="56">
        <v>0</v>
      </c>
      <c r="Q21" s="56">
        <v>7.85</v>
      </c>
      <c r="R21" s="57">
        <f t="shared" si="11"/>
        <v>332.97345000000001</v>
      </c>
      <c r="S21" s="57">
        <f t="shared" si="12"/>
        <v>18.036061875000001</v>
      </c>
      <c r="T21" s="57">
        <f t="shared" si="13"/>
        <v>46.586609999999993</v>
      </c>
      <c r="U21" s="57">
        <f t="shared" si="14"/>
        <v>397.59612187500005</v>
      </c>
      <c r="V21" s="57">
        <f t="shared" si="15"/>
        <v>19.879806093750005</v>
      </c>
      <c r="W21" s="57">
        <f t="shared" si="16"/>
        <v>39.759612187500011</v>
      </c>
      <c r="X21" s="57">
        <f t="shared" si="17"/>
        <v>0</v>
      </c>
      <c r="Y21" s="57">
        <f t="shared" si="18"/>
        <v>0</v>
      </c>
      <c r="Z21" s="57">
        <f t="shared" si="19"/>
        <v>457.23554015625007</v>
      </c>
      <c r="AA21" s="57"/>
      <c r="AB21" s="57">
        <f>SUM(U21:W21)</f>
        <v>457.23554015625007</v>
      </c>
    </row>
    <row r="22" spans="2:29" s="37" customFormat="1">
      <c r="B22" s="24" t="s">
        <v>105</v>
      </c>
      <c r="C22" s="24" t="s">
        <v>106</v>
      </c>
      <c r="D22" s="24" t="s">
        <v>273</v>
      </c>
      <c r="E22" s="24">
        <v>1</v>
      </c>
      <c r="F22" s="18"/>
      <c r="G22" s="18"/>
      <c r="H22" s="51"/>
      <c r="I22" s="6"/>
      <c r="J22" s="6"/>
      <c r="K22" s="7"/>
      <c r="L22" s="7"/>
      <c r="M22" s="7"/>
      <c r="N22" s="7"/>
      <c r="O22" s="7"/>
      <c r="P22" s="7"/>
      <c r="Q22" s="7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6"/>
    </row>
    <row r="23" spans="2:29" s="37" customFormat="1">
      <c r="B23" s="118" t="s">
        <v>110</v>
      </c>
      <c r="C23" s="62" t="s">
        <v>327</v>
      </c>
      <c r="D23" s="62" t="s">
        <v>505</v>
      </c>
      <c r="E23" s="119">
        <v>1</v>
      </c>
      <c r="F23" s="18"/>
      <c r="G23" s="18"/>
      <c r="H23" s="51"/>
      <c r="I23" s="6"/>
      <c r="J23" s="6"/>
      <c r="K23" s="7"/>
      <c r="L23" s="7"/>
      <c r="M23" s="7"/>
      <c r="N23" s="7"/>
      <c r="O23" s="7"/>
      <c r="P23" s="7"/>
      <c r="Q23" s="7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6"/>
    </row>
    <row r="24" spans="2:29" s="37" customFormat="1">
      <c r="B24" s="62" t="s">
        <v>518</v>
      </c>
      <c r="C24" s="62" t="s">
        <v>338</v>
      </c>
      <c r="D24" s="62" t="s">
        <v>519</v>
      </c>
      <c r="E24" s="119">
        <v>4</v>
      </c>
      <c r="F24" s="18"/>
      <c r="G24" s="18"/>
      <c r="H24" s="51"/>
      <c r="I24" s="6"/>
      <c r="J24" s="6"/>
      <c r="K24" s="7"/>
      <c r="L24" s="7"/>
      <c r="M24" s="7"/>
      <c r="N24" s="7"/>
      <c r="O24" s="7"/>
      <c r="P24" s="7"/>
      <c r="Q24" s="7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6"/>
    </row>
    <row r="25" spans="2:29" s="37" customFormat="1">
      <c r="B25" s="121" t="s">
        <v>508</v>
      </c>
      <c r="C25" s="121" t="s">
        <v>507</v>
      </c>
      <c r="D25" s="121" t="s">
        <v>510</v>
      </c>
      <c r="E25" s="63">
        <v>2</v>
      </c>
      <c r="F25" s="18"/>
      <c r="G25" s="18"/>
      <c r="H25" s="51"/>
      <c r="I25" s="6"/>
      <c r="J25" s="6"/>
      <c r="K25" s="7"/>
      <c r="L25" s="7"/>
      <c r="M25" s="7"/>
      <c r="N25" s="7"/>
      <c r="O25" s="7"/>
      <c r="P25" s="7"/>
      <c r="Q25" s="7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/>
    </row>
    <row r="26" spans="2:29" s="37" customFormat="1">
      <c r="B26" s="62" t="s">
        <v>337</v>
      </c>
      <c r="C26" s="62" t="s">
        <v>511</v>
      </c>
      <c r="D26" s="135" t="s">
        <v>638</v>
      </c>
      <c r="E26" s="63">
        <v>1</v>
      </c>
      <c r="F26" s="18"/>
      <c r="G26" s="18"/>
      <c r="H26" s="51"/>
      <c r="I26" s="6"/>
      <c r="J26" s="6"/>
      <c r="K26" s="7"/>
      <c r="L26" s="7"/>
      <c r="M26" s="7"/>
      <c r="N26" s="7"/>
      <c r="O26" s="7"/>
      <c r="P26" s="7"/>
      <c r="Q26" s="7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6"/>
    </row>
    <row r="27" spans="2:29" s="37" customFormat="1">
      <c r="B27" s="62" t="s">
        <v>515</v>
      </c>
      <c r="C27" s="62" t="s">
        <v>111</v>
      </c>
      <c r="D27" s="135" t="s">
        <v>607</v>
      </c>
      <c r="E27" s="63">
        <v>2</v>
      </c>
      <c r="F27" s="18"/>
      <c r="G27" s="18"/>
      <c r="H27" s="51"/>
      <c r="I27" s="6"/>
      <c r="J27" s="6"/>
      <c r="K27" s="7"/>
      <c r="L27" s="7"/>
      <c r="M27" s="7"/>
      <c r="N27" s="7"/>
      <c r="O27" s="7"/>
      <c r="P27" s="7"/>
      <c r="Q27" s="7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6"/>
    </row>
    <row r="28" spans="2:29" s="37" customFormat="1">
      <c r="B28" s="61" t="s">
        <v>100</v>
      </c>
      <c r="C28" s="61" t="s">
        <v>323</v>
      </c>
      <c r="D28" s="120" t="s">
        <v>639</v>
      </c>
      <c r="E28" s="64">
        <v>1</v>
      </c>
      <c r="F28" s="18"/>
      <c r="G28" s="18"/>
      <c r="H28" s="51"/>
      <c r="I28" s="6"/>
      <c r="J28" s="6"/>
      <c r="K28" s="7"/>
      <c r="L28" s="7"/>
      <c r="M28" s="7"/>
      <c r="N28" s="7"/>
      <c r="O28" s="7"/>
      <c r="P28" s="7"/>
      <c r="Q28" s="7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6"/>
    </row>
    <row r="29" spans="2:29" s="37" customFormat="1">
      <c r="B29" s="18"/>
      <c r="C29" s="18"/>
      <c r="D29" s="18"/>
      <c r="E29" s="18"/>
      <c r="F29" s="18"/>
      <c r="G29" s="18"/>
      <c r="H29" s="51"/>
      <c r="I29" s="6"/>
      <c r="J29" s="6"/>
      <c r="K29" s="7"/>
      <c r="L29" s="7"/>
      <c r="M29" s="7"/>
      <c r="N29" s="7"/>
      <c r="O29" s="7"/>
      <c r="P29" s="7"/>
      <c r="Q29" s="7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6"/>
    </row>
    <row r="30" spans="2:29" s="37" customFormat="1">
      <c r="B30" s="18"/>
      <c r="C30" s="18"/>
      <c r="D30" s="18"/>
      <c r="E30" s="18"/>
      <c r="F30" s="18"/>
      <c r="G30" s="18"/>
      <c r="H30" s="51"/>
      <c r="I30" s="6"/>
      <c r="J30" s="6"/>
      <c r="K30" s="7"/>
      <c r="L30" s="7"/>
      <c r="M30" s="7"/>
      <c r="N30" s="7"/>
      <c r="O30" s="7"/>
      <c r="P30" s="7"/>
      <c r="Q30" s="7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6"/>
    </row>
    <row r="31" spans="2:29" s="37" customFormat="1">
      <c r="B31" s="18"/>
      <c r="C31" s="18"/>
      <c r="D31" s="18"/>
      <c r="E31" s="18"/>
      <c r="F31" s="18"/>
      <c r="G31" s="18"/>
      <c r="H31" s="51"/>
      <c r="I31" s="6"/>
      <c r="J31" s="6"/>
      <c r="K31" s="7"/>
      <c r="L31" s="7"/>
      <c r="M31" s="7"/>
      <c r="N31" s="7"/>
      <c r="O31" s="7"/>
      <c r="P31" s="7"/>
      <c r="Q31" s="7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6"/>
    </row>
    <row r="32" spans="2:29" s="37" customFormat="1">
      <c r="B32" s="18"/>
      <c r="C32" s="18"/>
      <c r="D32" s="18"/>
      <c r="E32" s="18"/>
      <c r="F32" s="18"/>
      <c r="G32" s="18"/>
      <c r="H32" s="51"/>
      <c r="I32" s="6"/>
      <c r="J32" s="6"/>
      <c r="K32" s="7"/>
      <c r="L32" s="7"/>
      <c r="M32" s="7"/>
      <c r="N32" s="7"/>
      <c r="O32" s="7"/>
      <c r="P32" s="7"/>
      <c r="Q32" s="7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6"/>
    </row>
    <row r="33" spans="2:29">
      <c r="B33" s="22"/>
      <c r="C33" s="22"/>
      <c r="D33" s="22"/>
      <c r="E33" s="22"/>
      <c r="F33" s="22"/>
      <c r="G33" s="22"/>
      <c r="H33" s="45"/>
      <c r="I33" s="46"/>
      <c r="J33" s="46"/>
      <c r="K33" s="25"/>
      <c r="L33" s="25"/>
      <c r="M33" s="25"/>
      <c r="N33" s="25"/>
      <c r="O33" s="25"/>
      <c r="P33" s="25"/>
      <c r="Q33" s="25"/>
      <c r="R33" s="47"/>
      <c r="S33" s="47"/>
      <c r="T33" s="47"/>
      <c r="U33" s="47"/>
      <c r="V33" s="47"/>
      <c r="W33" s="47"/>
      <c r="X33" s="47"/>
      <c r="Y33" s="47"/>
      <c r="Z33" s="48"/>
      <c r="AA33" s="49"/>
      <c r="AB33" s="49"/>
      <c r="AC33" s="39"/>
    </row>
    <row r="34" spans="2:29" ht="18">
      <c r="B34" s="11"/>
      <c r="C34" s="29" t="s">
        <v>294</v>
      </c>
      <c r="D34" s="1"/>
      <c r="E34" s="1">
        <f>SUM(E16:E33)</f>
        <v>18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49"/>
      <c r="S34" s="11"/>
      <c r="T34" s="11"/>
      <c r="U34" s="11"/>
      <c r="V34" s="11"/>
      <c r="W34" s="11"/>
      <c r="X34" s="11"/>
      <c r="Y34" s="11"/>
      <c r="Z34" s="11"/>
      <c r="AA34" s="52">
        <f>SUM(AA6:AA33)</f>
        <v>10513.740025860001</v>
      </c>
      <c r="AB34" s="52">
        <f>SUM(AB6:AB33)</f>
        <v>9543.7921045725016</v>
      </c>
    </row>
    <row r="35" spans="2:29">
      <c r="R35" s="39"/>
    </row>
    <row r="36" spans="2:29">
      <c r="R36" s="39"/>
    </row>
    <row r="37" spans="2:29">
      <c r="R37" s="39"/>
    </row>
    <row r="38" spans="2:29">
      <c r="R38" s="39"/>
    </row>
    <row r="39" spans="2:29">
      <c r="R39" s="39"/>
    </row>
    <row r="40" spans="2:29">
      <c r="R40" s="39"/>
    </row>
    <row r="41" spans="2:29">
      <c r="R41" s="39"/>
    </row>
    <row r="42" spans="2:29">
      <c r="R42" s="39"/>
    </row>
    <row r="43" spans="2:29">
      <c r="R43" s="39"/>
    </row>
    <row r="44" spans="2:29">
      <c r="R44" s="39"/>
    </row>
    <row r="45" spans="2:29">
      <c r="R45" s="39"/>
    </row>
    <row r="46" spans="2:29">
      <c r="R46" s="39"/>
    </row>
    <row r="47" spans="2:29">
      <c r="R47" s="39"/>
    </row>
  </sheetData>
  <mergeCells count="1">
    <mergeCell ref="AA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J115"/>
  <sheetViews>
    <sheetView view="pageBreakPreview" topLeftCell="A70" zoomScaleNormal="200" zoomScaleSheetLayoutView="100" workbookViewId="0">
      <selection activeCell="N13" sqref="N13"/>
    </sheetView>
  </sheetViews>
  <sheetFormatPr defaultRowHeight="14.4"/>
  <cols>
    <col min="1" max="1" width="15.6640625" customWidth="1"/>
    <col min="2" max="2" width="4" customWidth="1"/>
    <col min="3" max="3" width="31.6640625" customWidth="1"/>
    <col min="4" max="4" width="16.6640625" customWidth="1"/>
    <col min="5" max="5" width="13.44140625" customWidth="1"/>
    <col min="6" max="6" width="10.44140625" customWidth="1"/>
    <col min="8" max="8" width="25.88671875" customWidth="1"/>
  </cols>
  <sheetData>
    <row r="4" spans="2:10">
      <c r="B4" s="10" t="s">
        <v>178</v>
      </c>
      <c r="C4" s="10" t="s">
        <v>179</v>
      </c>
      <c r="D4" s="10"/>
      <c r="E4" s="10" t="s">
        <v>180</v>
      </c>
      <c r="F4" s="10" t="s">
        <v>181</v>
      </c>
      <c r="G4" s="10" t="s">
        <v>182</v>
      </c>
      <c r="H4" s="10" t="s">
        <v>223</v>
      </c>
      <c r="I4" s="9"/>
      <c r="J4" s="9"/>
    </row>
    <row r="5" spans="2:10">
      <c r="B5" s="10"/>
      <c r="C5" s="10"/>
      <c r="D5" s="10"/>
      <c r="E5" s="10"/>
      <c r="F5" s="10"/>
      <c r="G5" s="10"/>
      <c r="H5" s="10"/>
      <c r="I5" s="9"/>
      <c r="J5" s="9"/>
    </row>
    <row r="6" spans="2:10">
      <c r="B6" s="11">
        <v>1</v>
      </c>
      <c r="C6" s="11" t="s">
        <v>156</v>
      </c>
      <c r="D6" s="11"/>
      <c r="E6" s="11"/>
      <c r="F6" s="11"/>
      <c r="G6" s="11"/>
      <c r="H6" s="11"/>
    </row>
    <row r="7" spans="2:10">
      <c r="B7" s="11"/>
      <c r="C7" s="11"/>
      <c r="D7" s="12" t="s">
        <v>185</v>
      </c>
      <c r="E7" s="11" t="s">
        <v>215</v>
      </c>
      <c r="F7" s="11"/>
      <c r="G7" s="11"/>
      <c r="H7" s="11" t="s">
        <v>224</v>
      </c>
    </row>
    <row r="8" spans="2:10">
      <c r="B8" s="11"/>
      <c r="C8" s="11"/>
      <c r="D8" s="12" t="s">
        <v>183</v>
      </c>
      <c r="E8" s="11"/>
      <c r="F8" s="11"/>
      <c r="G8" s="11"/>
      <c r="H8" s="11"/>
    </row>
    <row r="9" spans="2:10">
      <c r="B9" s="11"/>
      <c r="C9" s="11"/>
      <c r="D9" s="12" t="s">
        <v>184</v>
      </c>
      <c r="E9" s="11" t="s">
        <v>215</v>
      </c>
      <c r="F9" s="11"/>
      <c r="G9" s="11"/>
      <c r="H9" s="11"/>
    </row>
    <row r="10" spans="2:10">
      <c r="B10" s="11">
        <v>2</v>
      </c>
      <c r="C10" s="11" t="s">
        <v>157</v>
      </c>
      <c r="D10" s="11"/>
      <c r="E10" s="11"/>
      <c r="F10" s="11"/>
      <c r="G10" s="11"/>
      <c r="H10" s="11"/>
    </row>
    <row r="11" spans="2:10">
      <c r="B11" s="11"/>
      <c r="C11" s="11"/>
      <c r="D11" s="12" t="s">
        <v>185</v>
      </c>
      <c r="E11" s="11" t="s">
        <v>215</v>
      </c>
      <c r="F11" s="11"/>
      <c r="G11" s="11"/>
      <c r="H11" s="11"/>
    </row>
    <row r="12" spans="2:10">
      <c r="B12" s="11"/>
      <c r="C12" s="11"/>
      <c r="D12" s="12" t="s">
        <v>183</v>
      </c>
      <c r="E12" s="11" t="s">
        <v>215</v>
      </c>
      <c r="F12" s="11"/>
      <c r="G12" s="11"/>
      <c r="H12" s="11" t="s">
        <v>225</v>
      </c>
    </row>
    <row r="13" spans="2:10">
      <c r="B13" s="11"/>
      <c r="C13" s="11"/>
      <c r="D13" s="12" t="s">
        <v>184</v>
      </c>
      <c r="E13" s="11" t="s">
        <v>215</v>
      </c>
      <c r="F13" s="11"/>
      <c r="G13" s="11"/>
      <c r="H13" s="11"/>
    </row>
    <row r="14" spans="2:10">
      <c r="B14" s="11">
        <v>3</v>
      </c>
      <c r="C14" s="11" t="s">
        <v>158</v>
      </c>
      <c r="D14" s="11"/>
      <c r="E14" s="11"/>
      <c r="F14" s="11"/>
      <c r="G14" s="11"/>
      <c r="H14" s="11"/>
    </row>
    <row r="15" spans="2:10">
      <c r="B15" s="11"/>
      <c r="C15" s="11"/>
      <c r="D15" s="12" t="s">
        <v>185</v>
      </c>
      <c r="E15" s="11" t="s">
        <v>216</v>
      </c>
      <c r="F15" s="11"/>
      <c r="G15" s="11"/>
      <c r="H15" s="11" t="s">
        <v>226</v>
      </c>
    </row>
    <row r="16" spans="2:10">
      <c r="B16" s="11"/>
      <c r="C16" s="11"/>
      <c r="D16" s="12" t="s">
        <v>183</v>
      </c>
      <c r="E16" s="11" t="s">
        <v>217</v>
      </c>
      <c r="F16" s="11"/>
      <c r="G16" s="11"/>
      <c r="H16" s="11"/>
    </row>
    <row r="17" spans="2:8">
      <c r="B17" s="11"/>
      <c r="C17" s="11"/>
      <c r="D17" s="12" t="s">
        <v>184</v>
      </c>
      <c r="E17" s="11" t="s">
        <v>217</v>
      </c>
      <c r="F17" s="11"/>
      <c r="G17" s="11"/>
      <c r="H17" s="11"/>
    </row>
    <row r="18" spans="2:8">
      <c r="B18" s="11">
        <v>4</v>
      </c>
      <c r="C18" s="11" t="s">
        <v>159</v>
      </c>
      <c r="D18" s="11"/>
      <c r="E18" s="11"/>
      <c r="F18" s="11"/>
      <c r="G18" s="11"/>
      <c r="H18" s="11"/>
    </row>
    <row r="19" spans="2:8">
      <c r="B19" s="11"/>
      <c r="C19" s="11"/>
      <c r="D19" s="12" t="s">
        <v>185</v>
      </c>
      <c r="E19" s="11" t="s">
        <v>216</v>
      </c>
      <c r="F19" s="11"/>
      <c r="G19" s="11"/>
      <c r="H19" s="11" t="s">
        <v>227</v>
      </c>
    </row>
    <row r="20" spans="2:8">
      <c r="B20" s="11"/>
      <c r="C20" s="11"/>
      <c r="D20" s="12" t="s">
        <v>183</v>
      </c>
      <c r="E20" s="11" t="s">
        <v>217</v>
      </c>
      <c r="F20" s="11"/>
      <c r="G20" s="11"/>
      <c r="H20" s="11"/>
    </row>
    <row r="21" spans="2:8">
      <c r="B21" s="11"/>
      <c r="C21" s="11"/>
      <c r="D21" s="12" t="s">
        <v>184</v>
      </c>
      <c r="E21" s="11" t="s">
        <v>217</v>
      </c>
      <c r="F21" s="11"/>
      <c r="G21" s="11"/>
      <c r="H21" s="11"/>
    </row>
    <row r="22" spans="2:8">
      <c r="B22" s="11">
        <v>5</v>
      </c>
      <c r="C22" s="11" t="s">
        <v>228</v>
      </c>
      <c r="D22" s="11"/>
      <c r="E22" s="11"/>
      <c r="F22" s="11"/>
      <c r="G22" s="11"/>
      <c r="H22" s="11"/>
    </row>
    <row r="23" spans="2:8">
      <c r="B23" s="11"/>
      <c r="C23" s="11"/>
      <c r="D23" s="12" t="s">
        <v>185</v>
      </c>
      <c r="E23" s="11" t="s">
        <v>217</v>
      </c>
      <c r="F23" s="11"/>
      <c r="G23" s="11"/>
      <c r="H23" s="11" t="s">
        <v>226</v>
      </c>
    </row>
    <row r="24" spans="2:8">
      <c r="B24" s="11"/>
      <c r="C24" s="11"/>
      <c r="D24" s="12" t="s">
        <v>183</v>
      </c>
      <c r="E24" s="11" t="s">
        <v>217</v>
      </c>
      <c r="F24" s="11"/>
      <c r="G24" s="11"/>
      <c r="H24" s="11"/>
    </row>
    <row r="25" spans="2:8">
      <c r="B25" s="11"/>
      <c r="C25" s="11"/>
      <c r="D25" s="12" t="s">
        <v>184</v>
      </c>
      <c r="E25" s="11" t="s">
        <v>217</v>
      </c>
      <c r="F25" s="11"/>
      <c r="G25" s="11"/>
      <c r="H25" s="11"/>
    </row>
    <row r="26" spans="2:8">
      <c r="B26" s="11">
        <v>6</v>
      </c>
      <c r="C26" s="11" t="s">
        <v>160</v>
      </c>
      <c r="D26" s="11"/>
      <c r="E26" s="11"/>
      <c r="F26" s="11"/>
      <c r="G26" s="11"/>
      <c r="H26" s="11"/>
    </row>
    <row r="27" spans="2:8">
      <c r="B27" s="11"/>
      <c r="C27" s="11"/>
      <c r="D27" s="12" t="s">
        <v>185</v>
      </c>
      <c r="E27" s="11" t="s">
        <v>215</v>
      </c>
      <c r="F27" s="11"/>
      <c r="G27" s="11"/>
      <c r="H27" s="11" t="s">
        <v>229</v>
      </c>
    </row>
    <row r="28" spans="2:8">
      <c r="B28" s="11"/>
      <c r="C28" s="11"/>
      <c r="D28" s="12" t="s">
        <v>183</v>
      </c>
      <c r="E28" s="11" t="s">
        <v>218</v>
      </c>
      <c r="F28" s="11"/>
      <c r="G28" s="11"/>
      <c r="H28" s="11"/>
    </row>
    <row r="29" spans="2:8">
      <c r="B29" s="11"/>
      <c r="C29" s="11"/>
      <c r="D29" s="12" t="s">
        <v>184</v>
      </c>
      <c r="E29" s="11" t="s">
        <v>215</v>
      </c>
      <c r="F29" s="11"/>
      <c r="G29" s="11"/>
      <c r="H29" s="11"/>
    </row>
    <row r="30" spans="2:8">
      <c r="B30" s="11">
        <v>7</v>
      </c>
      <c r="C30" s="11" t="s">
        <v>161</v>
      </c>
      <c r="D30" s="11"/>
      <c r="E30" s="11"/>
      <c r="F30" s="11"/>
      <c r="G30" s="11"/>
      <c r="H30" s="11"/>
    </row>
    <row r="31" spans="2:8">
      <c r="B31" s="11"/>
      <c r="C31" s="11"/>
      <c r="D31" s="12" t="s">
        <v>185</v>
      </c>
      <c r="E31" s="11" t="s">
        <v>217</v>
      </c>
      <c r="F31" s="11"/>
      <c r="G31" s="11"/>
      <c r="H31" s="11" t="s">
        <v>226</v>
      </c>
    </row>
    <row r="32" spans="2:8">
      <c r="B32" s="11"/>
      <c r="C32" s="11"/>
      <c r="D32" s="12" t="s">
        <v>183</v>
      </c>
      <c r="E32" s="11" t="s">
        <v>217</v>
      </c>
      <c r="F32" s="11"/>
      <c r="G32" s="11"/>
      <c r="H32" s="11"/>
    </row>
    <row r="33" spans="2:8">
      <c r="B33" s="11"/>
      <c r="C33" s="11"/>
      <c r="D33" s="12" t="s">
        <v>184</v>
      </c>
      <c r="E33" s="11" t="s">
        <v>217</v>
      </c>
      <c r="F33" s="11"/>
      <c r="G33" s="11"/>
      <c r="H33" s="11"/>
    </row>
    <row r="34" spans="2:8">
      <c r="B34" s="11">
        <v>8</v>
      </c>
      <c r="C34" s="11" t="s">
        <v>162</v>
      </c>
      <c r="D34" s="11"/>
      <c r="E34" s="11"/>
      <c r="F34" s="11"/>
      <c r="G34" s="11"/>
      <c r="H34" s="11"/>
    </row>
    <row r="35" spans="2:8">
      <c r="B35" s="11"/>
      <c r="C35" s="11"/>
      <c r="D35" s="12" t="s">
        <v>185</v>
      </c>
      <c r="E35" s="11" t="s">
        <v>218</v>
      </c>
      <c r="F35" s="11"/>
      <c r="G35" s="11"/>
      <c r="H35" s="11" t="s">
        <v>230</v>
      </c>
    </row>
    <row r="36" spans="2:8">
      <c r="B36" s="11"/>
      <c r="C36" s="11"/>
      <c r="D36" s="12" t="s">
        <v>183</v>
      </c>
      <c r="E36" s="11" t="s">
        <v>215</v>
      </c>
      <c r="F36" s="11"/>
      <c r="G36" s="11"/>
      <c r="H36" s="11"/>
    </row>
    <row r="37" spans="2:8">
      <c r="B37" s="11"/>
      <c r="C37" s="11"/>
      <c r="D37" s="12" t="s">
        <v>184</v>
      </c>
      <c r="E37" s="11" t="s">
        <v>215</v>
      </c>
      <c r="F37" s="11"/>
      <c r="G37" s="11"/>
      <c r="H37" s="11"/>
    </row>
    <row r="38" spans="2:8">
      <c r="B38" s="11">
        <v>9</v>
      </c>
      <c r="C38" s="11" t="s">
        <v>163</v>
      </c>
      <c r="D38" s="11"/>
      <c r="E38" s="11"/>
      <c r="F38" s="11"/>
      <c r="G38" s="11"/>
      <c r="H38" s="11"/>
    </row>
    <row r="39" spans="2:8">
      <c r="B39" s="11"/>
      <c r="C39" s="11"/>
      <c r="D39" s="12" t="s">
        <v>185</v>
      </c>
      <c r="E39" s="11" t="s">
        <v>215</v>
      </c>
      <c r="F39" s="11"/>
      <c r="G39" s="11"/>
      <c r="H39" s="11"/>
    </row>
    <row r="40" spans="2:8">
      <c r="B40" s="11"/>
      <c r="C40" s="11"/>
      <c r="D40" s="12" t="s">
        <v>183</v>
      </c>
      <c r="E40" s="11" t="s">
        <v>215</v>
      </c>
      <c r="F40" s="11"/>
      <c r="G40" s="11"/>
      <c r="H40" s="11"/>
    </row>
    <row r="41" spans="2:8">
      <c r="B41" s="11"/>
      <c r="C41" s="11"/>
      <c r="D41" s="12" t="s">
        <v>184</v>
      </c>
      <c r="E41" s="11" t="s">
        <v>215</v>
      </c>
      <c r="F41" s="11"/>
      <c r="G41" s="11"/>
      <c r="H41" s="11"/>
    </row>
    <row r="42" spans="2:8">
      <c r="B42" s="11">
        <v>10</v>
      </c>
      <c r="C42" s="11" t="s">
        <v>164</v>
      </c>
      <c r="D42" s="11"/>
      <c r="E42" s="11"/>
      <c r="F42" s="11"/>
      <c r="G42" s="11"/>
      <c r="H42" s="11"/>
    </row>
    <row r="43" spans="2:8">
      <c r="B43" s="11"/>
      <c r="C43" s="11"/>
      <c r="D43" s="12" t="s">
        <v>185</v>
      </c>
      <c r="E43" s="11" t="s">
        <v>215</v>
      </c>
      <c r="F43" s="11"/>
      <c r="G43" s="11"/>
      <c r="H43" s="11" t="s">
        <v>226</v>
      </c>
    </row>
    <row r="44" spans="2:8">
      <c r="B44" s="11"/>
      <c r="C44" s="11"/>
      <c r="D44" s="12" t="s">
        <v>183</v>
      </c>
      <c r="E44" s="11" t="s">
        <v>215</v>
      </c>
      <c r="F44" s="11"/>
      <c r="G44" s="11"/>
      <c r="H44" s="11"/>
    </row>
    <row r="45" spans="2:8">
      <c r="B45" s="11"/>
      <c r="C45" s="11"/>
      <c r="D45" s="12" t="s">
        <v>184</v>
      </c>
      <c r="E45" s="11" t="s">
        <v>215</v>
      </c>
      <c r="F45" s="11"/>
      <c r="G45" s="11"/>
      <c r="H45" s="11"/>
    </row>
    <row r="46" spans="2:8">
      <c r="B46" s="11">
        <v>11</v>
      </c>
      <c r="C46" s="11" t="s">
        <v>165</v>
      </c>
      <c r="D46" s="11"/>
      <c r="E46" s="11"/>
      <c r="F46" s="11"/>
      <c r="G46" s="11"/>
      <c r="H46" s="11"/>
    </row>
    <row r="47" spans="2:8">
      <c r="B47" s="11"/>
      <c r="C47" s="11"/>
      <c r="D47" s="12" t="s">
        <v>185</v>
      </c>
      <c r="E47" s="11" t="s">
        <v>215</v>
      </c>
      <c r="F47" s="11"/>
      <c r="G47" s="11"/>
      <c r="H47" s="11" t="s">
        <v>231</v>
      </c>
    </row>
    <row r="48" spans="2:8">
      <c r="B48" s="11"/>
      <c r="C48" s="11"/>
      <c r="D48" s="12" t="s">
        <v>183</v>
      </c>
      <c r="E48" s="11" t="s">
        <v>215</v>
      </c>
      <c r="F48" s="11"/>
      <c r="G48" s="11"/>
      <c r="H48" s="11"/>
    </row>
    <row r="49" spans="2:8">
      <c r="B49" s="11"/>
      <c r="C49" s="11"/>
      <c r="D49" s="12" t="s">
        <v>184</v>
      </c>
      <c r="E49" s="11" t="s">
        <v>215</v>
      </c>
      <c r="F49" s="11"/>
      <c r="G49" s="11"/>
      <c r="H49" s="11"/>
    </row>
    <row r="50" spans="2:8">
      <c r="B50" s="11">
        <v>12</v>
      </c>
      <c r="C50" s="11" t="s">
        <v>166</v>
      </c>
      <c r="D50" s="11"/>
      <c r="E50" s="11"/>
      <c r="F50" s="11"/>
      <c r="G50" s="11"/>
      <c r="H50" s="11"/>
    </row>
    <row r="51" spans="2:8">
      <c r="B51" s="11"/>
      <c r="C51" s="11"/>
      <c r="D51" s="12" t="s">
        <v>185</v>
      </c>
      <c r="E51" s="11" t="s">
        <v>217</v>
      </c>
      <c r="F51" s="11"/>
      <c r="G51" s="11"/>
      <c r="H51" s="11"/>
    </row>
    <row r="52" spans="2:8">
      <c r="B52" s="11"/>
      <c r="C52" s="11"/>
      <c r="D52" s="12" t="s">
        <v>183</v>
      </c>
      <c r="E52" s="11" t="s">
        <v>217</v>
      </c>
      <c r="F52" s="11"/>
      <c r="G52" s="11"/>
      <c r="H52" s="11"/>
    </row>
    <row r="53" spans="2:8">
      <c r="B53" s="11"/>
      <c r="C53" s="11"/>
      <c r="D53" s="12" t="s">
        <v>184</v>
      </c>
      <c r="E53" s="11" t="s">
        <v>217</v>
      </c>
      <c r="F53" s="11"/>
      <c r="G53" s="11"/>
      <c r="H53" s="11"/>
    </row>
    <row r="54" spans="2:8">
      <c r="B54" s="11">
        <v>13</v>
      </c>
      <c r="C54" s="11" t="s">
        <v>167</v>
      </c>
      <c r="D54" s="11"/>
      <c r="E54" s="11"/>
      <c r="F54" s="11"/>
      <c r="G54" s="11"/>
      <c r="H54" s="11"/>
    </row>
    <row r="55" spans="2:8">
      <c r="B55" s="11"/>
      <c r="C55" s="11"/>
      <c r="D55" s="12" t="s">
        <v>185</v>
      </c>
      <c r="E55" s="11" t="s">
        <v>215</v>
      </c>
      <c r="F55" s="11"/>
      <c r="G55" s="11"/>
      <c r="H55" s="11"/>
    </row>
    <row r="56" spans="2:8">
      <c r="B56" s="11"/>
      <c r="C56" s="11"/>
      <c r="D56" s="12" t="s">
        <v>183</v>
      </c>
      <c r="E56" s="11" t="s">
        <v>215</v>
      </c>
      <c r="F56" s="11"/>
      <c r="G56" s="11"/>
      <c r="H56" s="11"/>
    </row>
    <row r="57" spans="2:8">
      <c r="B57" s="11"/>
      <c r="C57" s="11"/>
      <c r="D57" s="12" t="s">
        <v>184</v>
      </c>
      <c r="E57" s="11" t="s">
        <v>215</v>
      </c>
      <c r="F57" s="11"/>
      <c r="G57" s="11"/>
      <c r="H57" s="11"/>
    </row>
    <row r="58" spans="2:8">
      <c r="B58" s="11">
        <v>14</v>
      </c>
      <c r="C58" s="11" t="s">
        <v>168</v>
      </c>
      <c r="D58" s="11"/>
      <c r="E58" s="11"/>
      <c r="F58" s="11"/>
      <c r="G58" s="11"/>
      <c r="H58" s="11"/>
    </row>
    <row r="59" spans="2:8">
      <c r="B59" s="11"/>
      <c r="C59" s="11"/>
      <c r="D59" s="12" t="s">
        <v>185</v>
      </c>
      <c r="E59" s="11" t="s">
        <v>215</v>
      </c>
      <c r="F59" s="11"/>
      <c r="G59" s="11"/>
      <c r="H59" s="11" t="s">
        <v>226</v>
      </c>
    </row>
    <row r="60" spans="2:8">
      <c r="B60" s="11"/>
      <c r="C60" s="11"/>
      <c r="D60" s="12" t="s">
        <v>183</v>
      </c>
      <c r="E60" s="11" t="s">
        <v>215</v>
      </c>
      <c r="F60" s="11"/>
      <c r="G60" s="11"/>
      <c r="H60" s="11"/>
    </row>
    <row r="61" spans="2:8">
      <c r="B61" s="11"/>
      <c r="C61" s="11"/>
      <c r="D61" s="12" t="s">
        <v>184</v>
      </c>
      <c r="E61" s="11" t="s">
        <v>215</v>
      </c>
      <c r="F61" s="11"/>
      <c r="G61" s="11"/>
      <c r="H61" s="11"/>
    </row>
    <row r="62" spans="2:8">
      <c r="B62" s="11">
        <v>15</v>
      </c>
      <c r="C62" s="11" t="s">
        <v>169</v>
      </c>
      <c r="D62" s="11"/>
      <c r="E62" s="11"/>
      <c r="F62" s="11"/>
      <c r="G62" s="11"/>
      <c r="H62" s="11"/>
    </row>
    <row r="63" spans="2:8">
      <c r="B63" s="11"/>
      <c r="C63" s="11"/>
      <c r="D63" s="12" t="s">
        <v>185</v>
      </c>
      <c r="E63" s="11" t="s">
        <v>217</v>
      </c>
      <c r="F63" s="11"/>
      <c r="G63" s="11"/>
      <c r="H63" s="11" t="s">
        <v>232</v>
      </c>
    </row>
    <row r="64" spans="2:8">
      <c r="B64" s="11"/>
      <c r="C64" s="11"/>
      <c r="D64" s="12" t="s">
        <v>183</v>
      </c>
      <c r="E64" s="11" t="s">
        <v>217</v>
      </c>
      <c r="F64" s="11"/>
      <c r="G64" s="11"/>
      <c r="H64" s="11"/>
    </row>
    <row r="65" spans="2:8">
      <c r="B65" s="11"/>
      <c r="C65" s="11"/>
      <c r="D65" s="12" t="s">
        <v>184</v>
      </c>
      <c r="E65" s="11" t="s">
        <v>217</v>
      </c>
      <c r="F65" s="11"/>
      <c r="G65" s="11"/>
      <c r="H65" s="11"/>
    </row>
    <row r="66" spans="2:8">
      <c r="B66" s="11">
        <v>16</v>
      </c>
      <c r="C66" s="11" t="s">
        <v>170</v>
      </c>
      <c r="D66" s="11"/>
      <c r="E66" s="11"/>
      <c r="F66" s="11"/>
      <c r="G66" s="11"/>
      <c r="H66" s="11"/>
    </row>
    <row r="67" spans="2:8">
      <c r="B67" s="11"/>
      <c r="C67" s="11"/>
      <c r="D67" s="12" t="s">
        <v>185</v>
      </c>
      <c r="E67" s="11" t="s">
        <v>219</v>
      </c>
      <c r="F67" s="11"/>
      <c r="G67" s="11"/>
      <c r="H67" s="11" t="s">
        <v>229</v>
      </c>
    </row>
    <row r="68" spans="2:8">
      <c r="B68" s="11"/>
      <c r="C68" s="11"/>
      <c r="D68" s="12" t="s">
        <v>183</v>
      </c>
      <c r="E68" s="11" t="s">
        <v>219</v>
      </c>
      <c r="F68" s="11"/>
      <c r="G68" s="11"/>
      <c r="H68" s="11"/>
    </row>
    <row r="69" spans="2:8">
      <c r="B69" s="11"/>
      <c r="C69" s="11"/>
      <c r="D69" s="12" t="s">
        <v>184</v>
      </c>
      <c r="E69" s="11" t="s">
        <v>219</v>
      </c>
      <c r="F69" s="11"/>
      <c r="G69" s="11"/>
      <c r="H69" s="11"/>
    </row>
    <row r="70" spans="2:8">
      <c r="B70" s="11">
        <v>17</v>
      </c>
      <c r="C70" s="11" t="s">
        <v>171</v>
      </c>
      <c r="D70" s="11"/>
      <c r="E70" s="11"/>
      <c r="F70" s="11"/>
      <c r="G70" s="11"/>
      <c r="H70" s="11"/>
    </row>
    <row r="71" spans="2:8">
      <c r="B71" s="11"/>
      <c r="C71" s="11"/>
      <c r="D71" s="12" t="s">
        <v>185</v>
      </c>
      <c r="E71" s="11" t="s">
        <v>215</v>
      </c>
      <c r="F71" s="11"/>
      <c r="G71" s="11"/>
      <c r="H71" s="11" t="s">
        <v>233</v>
      </c>
    </row>
    <row r="72" spans="2:8">
      <c r="B72" s="11"/>
      <c r="C72" s="11"/>
      <c r="D72" s="12" t="s">
        <v>183</v>
      </c>
      <c r="E72" s="11" t="s">
        <v>215</v>
      </c>
      <c r="F72" s="11"/>
      <c r="G72" s="11"/>
      <c r="H72" s="11"/>
    </row>
    <row r="73" spans="2:8">
      <c r="B73" s="11"/>
      <c r="C73" s="11"/>
      <c r="D73" s="12" t="s">
        <v>184</v>
      </c>
      <c r="E73" s="11" t="s">
        <v>215</v>
      </c>
      <c r="F73" s="11"/>
      <c r="G73" s="11"/>
      <c r="H73" s="11"/>
    </row>
    <row r="74" spans="2:8">
      <c r="B74" s="11">
        <v>18</v>
      </c>
      <c r="C74" s="11" t="s">
        <v>172</v>
      </c>
      <c r="D74" s="11"/>
      <c r="E74" s="11"/>
      <c r="F74" s="11"/>
      <c r="G74" s="11"/>
      <c r="H74" s="11"/>
    </row>
    <row r="75" spans="2:8">
      <c r="B75" s="11"/>
      <c r="C75" s="11"/>
      <c r="D75" s="12" t="s">
        <v>185</v>
      </c>
      <c r="E75" s="11" t="s">
        <v>220</v>
      </c>
      <c r="F75" s="11"/>
      <c r="G75" s="11"/>
      <c r="H75" s="11" t="s">
        <v>229</v>
      </c>
    </row>
    <row r="76" spans="2:8">
      <c r="B76" s="11"/>
      <c r="C76" s="11"/>
      <c r="D76" s="12" t="s">
        <v>183</v>
      </c>
      <c r="E76" s="11" t="s">
        <v>221</v>
      </c>
      <c r="F76" s="11"/>
      <c r="G76" s="11"/>
      <c r="H76" s="11"/>
    </row>
    <row r="77" spans="2:8">
      <c r="B77" s="11"/>
      <c r="C77" s="11"/>
      <c r="D77" s="12" t="s">
        <v>184</v>
      </c>
      <c r="E77" s="11" t="s">
        <v>220</v>
      </c>
      <c r="F77" s="11"/>
      <c r="G77" s="11"/>
      <c r="H77" s="11"/>
    </row>
    <row r="78" spans="2:8">
      <c r="B78" s="11">
        <v>19</v>
      </c>
      <c r="C78" s="11" t="s">
        <v>173</v>
      </c>
      <c r="D78" s="11"/>
      <c r="E78" s="11"/>
      <c r="F78" s="11"/>
      <c r="G78" s="11"/>
      <c r="H78" s="11"/>
    </row>
    <row r="79" spans="2:8">
      <c r="B79" s="11"/>
      <c r="C79" s="11"/>
      <c r="D79" s="12" t="s">
        <v>185</v>
      </c>
      <c r="E79" s="11" t="s">
        <v>220</v>
      </c>
      <c r="F79" s="11"/>
      <c r="G79" s="11"/>
      <c r="H79" s="11" t="s">
        <v>229</v>
      </c>
    </row>
    <row r="80" spans="2:8">
      <c r="B80" s="11"/>
      <c r="C80" s="11"/>
      <c r="D80" s="12" t="s">
        <v>183</v>
      </c>
      <c r="E80" s="11" t="s">
        <v>221</v>
      </c>
      <c r="F80" s="11"/>
      <c r="G80" s="11"/>
      <c r="H80" s="11"/>
    </row>
    <row r="81" spans="2:8">
      <c r="B81" s="11"/>
      <c r="C81" s="11"/>
      <c r="D81" s="12" t="s">
        <v>184</v>
      </c>
      <c r="E81" s="11" t="s">
        <v>221</v>
      </c>
      <c r="F81" s="11"/>
      <c r="G81" s="11"/>
      <c r="H81" s="11"/>
    </row>
    <row r="82" spans="2:8">
      <c r="B82" s="11">
        <v>20</v>
      </c>
      <c r="C82" s="11" t="s">
        <v>174</v>
      </c>
      <c r="D82" s="11"/>
      <c r="E82" s="11"/>
      <c r="F82" s="11"/>
      <c r="G82" s="11"/>
      <c r="H82" s="11"/>
    </row>
    <row r="83" spans="2:8">
      <c r="B83" s="11"/>
      <c r="C83" s="11"/>
      <c r="D83" s="12" t="s">
        <v>185</v>
      </c>
      <c r="E83" s="11" t="s">
        <v>221</v>
      </c>
      <c r="F83" s="11"/>
      <c r="G83" s="11"/>
      <c r="H83" s="11" t="s">
        <v>226</v>
      </c>
    </row>
    <row r="84" spans="2:8">
      <c r="B84" s="11"/>
      <c r="C84" s="11"/>
      <c r="D84" s="12" t="s">
        <v>183</v>
      </c>
      <c r="E84" s="11" t="s">
        <v>221</v>
      </c>
      <c r="F84" s="11"/>
      <c r="G84" s="11"/>
      <c r="H84" s="11"/>
    </row>
    <row r="85" spans="2:8">
      <c r="B85" s="11"/>
      <c r="C85" s="11"/>
      <c r="D85" s="12" t="s">
        <v>184</v>
      </c>
      <c r="E85" s="11" t="s">
        <v>221</v>
      </c>
      <c r="F85" s="11"/>
      <c r="G85" s="11"/>
      <c r="H85" s="11"/>
    </row>
    <row r="86" spans="2:8">
      <c r="B86" s="11">
        <v>21</v>
      </c>
      <c r="C86" s="11" t="s">
        <v>175</v>
      </c>
      <c r="D86" s="11"/>
      <c r="E86" s="11"/>
      <c r="F86" s="11"/>
      <c r="G86" s="11"/>
      <c r="H86" s="11"/>
    </row>
    <row r="87" spans="2:8">
      <c r="B87" s="11"/>
      <c r="C87" s="11"/>
      <c r="D87" s="12" t="s">
        <v>185</v>
      </c>
      <c r="E87" s="11"/>
      <c r="F87" s="11"/>
      <c r="G87" s="11"/>
      <c r="H87" s="11" t="s">
        <v>224</v>
      </c>
    </row>
    <row r="88" spans="2:8">
      <c r="B88" s="11"/>
      <c r="C88" s="11"/>
      <c r="D88" s="12" t="s">
        <v>183</v>
      </c>
      <c r="E88" s="11"/>
      <c r="F88" s="11"/>
      <c r="G88" s="11"/>
      <c r="H88" s="11"/>
    </row>
    <row r="89" spans="2:8">
      <c r="B89" s="11"/>
      <c r="C89" s="11"/>
      <c r="D89" s="11" t="s">
        <v>222</v>
      </c>
      <c r="E89" s="11" t="s">
        <v>217</v>
      </c>
      <c r="F89" s="11"/>
      <c r="G89" s="11"/>
      <c r="H89" s="11"/>
    </row>
    <row r="90" spans="2:8">
      <c r="B90" s="11">
        <v>22</v>
      </c>
      <c r="C90" s="11" t="s">
        <v>176</v>
      </c>
      <c r="D90" s="11"/>
      <c r="E90" s="11"/>
      <c r="F90" s="11"/>
      <c r="G90" s="11"/>
      <c r="H90" s="11"/>
    </row>
    <row r="91" spans="2:8">
      <c r="B91" s="11"/>
      <c r="C91" s="11"/>
      <c r="D91" s="12" t="s">
        <v>185</v>
      </c>
      <c r="E91" s="11" t="s">
        <v>217</v>
      </c>
      <c r="F91" s="11"/>
      <c r="G91" s="11"/>
      <c r="H91" s="11" t="s">
        <v>224</v>
      </c>
    </row>
    <row r="92" spans="2:8">
      <c r="B92" s="11"/>
      <c r="C92" s="11"/>
      <c r="D92" s="12" t="s">
        <v>183</v>
      </c>
      <c r="E92" s="11" t="s">
        <v>217</v>
      </c>
      <c r="F92" s="11"/>
      <c r="G92" s="11"/>
      <c r="H92" s="11"/>
    </row>
    <row r="93" spans="2:8">
      <c r="B93" s="11"/>
      <c r="C93" s="11"/>
      <c r="D93" s="12" t="s">
        <v>184</v>
      </c>
      <c r="E93" s="11" t="s">
        <v>217</v>
      </c>
      <c r="F93" s="11"/>
      <c r="G93" s="11"/>
      <c r="H93" s="11"/>
    </row>
    <row r="94" spans="2:8">
      <c r="B94" s="11">
        <v>23</v>
      </c>
      <c r="C94" s="11" t="s">
        <v>177</v>
      </c>
      <c r="D94" s="11"/>
      <c r="E94" s="11"/>
      <c r="F94" s="11"/>
      <c r="G94" s="11"/>
      <c r="H94" s="11"/>
    </row>
    <row r="95" spans="2:8">
      <c r="B95" s="11"/>
      <c r="C95" s="11"/>
      <c r="D95" s="12" t="s">
        <v>185</v>
      </c>
      <c r="E95" s="11" t="s">
        <v>215</v>
      </c>
      <c r="F95" s="11"/>
      <c r="G95" s="11"/>
      <c r="H95" s="11" t="s">
        <v>234</v>
      </c>
    </row>
    <row r="96" spans="2:8">
      <c r="B96" s="11"/>
      <c r="C96" s="11"/>
      <c r="D96" s="12" t="s">
        <v>183</v>
      </c>
      <c r="E96" s="11" t="s">
        <v>215</v>
      </c>
      <c r="F96" s="11"/>
      <c r="G96" s="11"/>
      <c r="H96" s="11"/>
    </row>
    <row r="97" spans="2:8">
      <c r="B97" s="11"/>
      <c r="C97" s="11"/>
      <c r="D97" s="12" t="s">
        <v>184</v>
      </c>
      <c r="E97" s="11" t="s">
        <v>215</v>
      </c>
      <c r="F97" s="11"/>
      <c r="G97" s="11"/>
      <c r="H97" s="11"/>
    </row>
    <row r="98" spans="2:8">
      <c r="B98" s="11">
        <v>24</v>
      </c>
      <c r="C98" s="11"/>
      <c r="D98" s="11"/>
      <c r="E98" s="11"/>
      <c r="F98" s="11"/>
      <c r="G98" s="11"/>
      <c r="H98" s="11"/>
    </row>
    <row r="99" spans="2:8">
      <c r="B99" s="11">
        <v>25</v>
      </c>
      <c r="C99" s="11"/>
      <c r="D99" s="11"/>
      <c r="E99" s="11"/>
      <c r="F99" s="11"/>
      <c r="G99" s="11"/>
      <c r="H99" s="11"/>
    </row>
    <row r="100" spans="2:8">
      <c r="B100" s="11">
        <v>26</v>
      </c>
      <c r="C100" s="11"/>
      <c r="D100" s="11"/>
      <c r="E100" s="11"/>
      <c r="F100" s="11"/>
      <c r="G100" s="11"/>
      <c r="H100" s="11"/>
    </row>
    <row r="101" spans="2:8">
      <c r="B101" s="11">
        <v>27</v>
      </c>
      <c r="C101" s="11"/>
      <c r="D101" s="11"/>
      <c r="E101" s="11"/>
      <c r="F101" s="11"/>
      <c r="G101" s="11"/>
      <c r="H101" s="11"/>
    </row>
    <row r="102" spans="2:8">
      <c r="B102" s="11">
        <v>28</v>
      </c>
      <c r="C102" s="11"/>
      <c r="D102" s="11"/>
      <c r="E102" s="11"/>
      <c r="F102" s="11"/>
      <c r="G102" s="11"/>
      <c r="H102" s="11"/>
    </row>
    <row r="103" spans="2:8">
      <c r="B103" s="11">
        <v>29</v>
      </c>
      <c r="C103" s="11"/>
      <c r="D103" s="11"/>
      <c r="E103" s="11"/>
      <c r="F103" s="11"/>
      <c r="G103" s="11"/>
      <c r="H103" s="11"/>
    </row>
    <row r="104" spans="2:8">
      <c r="B104" s="11">
        <v>30</v>
      </c>
      <c r="C104" s="11"/>
      <c r="D104" s="11"/>
      <c r="E104" s="11"/>
      <c r="F104" s="11"/>
      <c r="G104" s="11"/>
      <c r="H104" s="11"/>
    </row>
    <row r="105" spans="2:8">
      <c r="B105" s="11"/>
      <c r="C105" s="11"/>
      <c r="D105" s="11"/>
      <c r="E105" s="11"/>
      <c r="F105" s="11"/>
      <c r="G105" s="11"/>
      <c r="H105" s="11"/>
    </row>
    <row r="107" spans="2:8">
      <c r="C107" t="s">
        <v>235</v>
      </c>
      <c r="H107" t="s">
        <v>226</v>
      </c>
    </row>
    <row r="109" spans="2:8">
      <c r="C109" t="s">
        <v>236</v>
      </c>
      <c r="H109" t="s">
        <v>229</v>
      </c>
    </row>
    <row r="110" spans="2:8">
      <c r="C110" t="s">
        <v>237</v>
      </c>
      <c r="H110" t="s">
        <v>232</v>
      </c>
    </row>
    <row r="111" spans="2:8">
      <c r="C111" t="s">
        <v>238</v>
      </c>
      <c r="H111" t="s">
        <v>239</v>
      </c>
    </row>
    <row r="112" spans="2:8">
      <c r="C112" t="s">
        <v>240</v>
      </c>
      <c r="H112" t="s">
        <v>241</v>
      </c>
    </row>
    <row r="113" spans="3:8">
      <c r="C113" t="s">
        <v>242</v>
      </c>
      <c r="H113" t="s">
        <v>243</v>
      </c>
    </row>
    <row r="114" spans="3:8">
      <c r="C114" t="s">
        <v>244</v>
      </c>
      <c r="H114" t="s">
        <v>245</v>
      </c>
    </row>
    <row r="115" spans="3:8">
      <c r="C115" t="s">
        <v>246</v>
      </c>
      <c r="H115" t="s">
        <v>247</v>
      </c>
    </row>
  </sheetData>
  <pageMargins left="0.7" right="0.7" top="0.75" bottom="0.75" header="0.3" footer="0.3"/>
  <pageSetup scale="8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AW77"/>
  <sheetViews>
    <sheetView view="pageBreakPreview" topLeftCell="A4" zoomScaleSheetLayoutView="100" workbookViewId="0">
      <pane xSplit="4" ySplit="3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F25" sqref="F25"/>
    </sheetView>
  </sheetViews>
  <sheetFormatPr defaultRowHeight="14.4"/>
  <cols>
    <col min="3" max="3" width="4" customWidth="1"/>
    <col min="4" max="4" width="12.33203125" customWidth="1"/>
    <col min="5" max="5" width="29.5546875" customWidth="1"/>
    <col min="6" max="6" width="38.44140625" customWidth="1"/>
    <col min="7" max="7" width="11.33203125" customWidth="1"/>
    <col min="8" max="8" width="14.6640625" customWidth="1"/>
    <col min="9" max="10" width="13.44140625" customWidth="1"/>
    <col min="11" max="11" width="14.88671875" customWidth="1"/>
    <col min="12" max="12" width="13.44140625" hidden="1" customWidth="1"/>
    <col min="13" max="13" width="15.6640625" hidden="1" customWidth="1"/>
    <col min="14" max="16" width="9.109375" customWidth="1"/>
    <col min="18" max="18" width="16.33203125" customWidth="1"/>
  </cols>
  <sheetData>
    <row r="1" spans="3:49" ht="15" thickBot="1"/>
    <row r="2" spans="3:49" ht="21">
      <c r="C2" s="79"/>
      <c r="D2" s="80"/>
      <c r="E2" s="193" t="s">
        <v>203</v>
      </c>
      <c r="F2" s="193"/>
      <c r="G2" s="193"/>
      <c r="H2" s="193"/>
      <c r="I2" s="193"/>
      <c r="J2" s="193"/>
      <c r="K2" s="193"/>
      <c r="L2" s="193"/>
      <c r="M2" s="193"/>
      <c r="N2" s="80"/>
      <c r="O2" s="81"/>
    </row>
    <row r="3" spans="3:49" ht="21">
      <c r="C3" s="82"/>
      <c r="D3" s="83"/>
      <c r="E3" s="15"/>
      <c r="F3" s="15"/>
      <c r="G3" s="15"/>
      <c r="H3" s="15"/>
      <c r="I3" s="15"/>
      <c r="J3" s="15"/>
      <c r="K3" s="15"/>
      <c r="L3" s="15"/>
      <c r="M3" s="15"/>
      <c r="N3" s="83"/>
      <c r="O3" s="84"/>
    </row>
    <row r="4" spans="3:49" ht="26.4">
      <c r="C4" s="82"/>
      <c r="D4" s="16" t="s">
        <v>205</v>
      </c>
      <c r="E4" s="16" t="s">
        <v>522</v>
      </c>
      <c r="F4" s="15"/>
      <c r="G4" s="16" t="s">
        <v>208</v>
      </c>
      <c r="H4" s="16"/>
      <c r="I4" s="15"/>
      <c r="J4" s="16" t="s">
        <v>211</v>
      </c>
      <c r="K4" s="16" t="s">
        <v>521</v>
      </c>
      <c r="L4" s="15"/>
      <c r="M4" s="15"/>
      <c r="N4" s="83"/>
      <c r="O4" s="84"/>
    </row>
    <row r="5" spans="3:49" ht="26.4">
      <c r="C5" s="82"/>
      <c r="D5" s="16" t="s">
        <v>204</v>
      </c>
      <c r="E5" s="16" t="s">
        <v>206</v>
      </c>
      <c r="F5" s="15"/>
      <c r="G5" s="16" t="s">
        <v>209</v>
      </c>
      <c r="H5" s="16"/>
      <c r="I5" s="15"/>
      <c r="J5" s="16" t="s">
        <v>212</v>
      </c>
      <c r="K5" s="16"/>
      <c r="L5" s="15"/>
      <c r="M5" s="15"/>
      <c r="N5" s="83"/>
      <c r="O5" s="84"/>
    </row>
    <row r="6" spans="3:49" ht="21">
      <c r="C6" s="82"/>
      <c r="D6" s="77" t="s">
        <v>207</v>
      </c>
      <c r="E6" s="16"/>
      <c r="F6" s="15"/>
      <c r="G6" s="16" t="s">
        <v>210</v>
      </c>
      <c r="H6" s="16" t="s">
        <v>523</v>
      </c>
      <c r="I6" s="15"/>
      <c r="J6" s="16" t="s">
        <v>213</v>
      </c>
      <c r="K6" s="16">
        <v>0</v>
      </c>
      <c r="L6" s="15"/>
      <c r="M6" s="15"/>
      <c r="N6" s="83"/>
      <c r="O6" s="84"/>
    </row>
    <row r="7" spans="3:49" ht="15" thickBot="1"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</row>
    <row r="8" spans="3:49" s="14" customFormat="1" ht="40.200000000000003" thickBot="1">
      <c r="C8" s="89" t="s">
        <v>186</v>
      </c>
      <c r="D8" s="90" t="s">
        <v>187</v>
      </c>
      <c r="E8" s="90" t="s">
        <v>188</v>
      </c>
      <c r="F8" s="91" t="s">
        <v>189</v>
      </c>
      <c r="G8" s="91" t="s">
        <v>190</v>
      </c>
      <c r="H8" s="91" t="s">
        <v>191</v>
      </c>
      <c r="I8" s="91" t="s">
        <v>192</v>
      </c>
      <c r="J8" s="92" t="s">
        <v>195</v>
      </c>
      <c r="K8" s="91" t="s">
        <v>193</v>
      </c>
      <c r="L8" s="92" t="s">
        <v>196</v>
      </c>
      <c r="M8" s="91" t="s">
        <v>194</v>
      </c>
      <c r="N8" s="191" t="s">
        <v>197</v>
      </c>
      <c r="O8" s="192"/>
      <c r="P8" s="13"/>
      <c r="Q8" s="194" t="s">
        <v>251</v>
      </c>
      <c r="R8" s="195"/>
      <c r="S8" t="s">
        <v>435</v>
      </c>
      <c r="T8" t="s">
        <v>436</v>
      </c>
      <c r="U8" t="s">
        <v>438</v>
      </c>
      <c r="V8" t="s">
        <v>440</v>
      </c>
      <c r="W8" t="s">
        <v>442</v>
      </c>
      <c r="X8" t="s">
        <v>444</v>
      </c>
      <c r="Y8" t="s">
        <v>445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3:49"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20" t="s">
        <v>198</v>
      </c>
      <c r="O9" s="21" t="s">
        <v>199</v>
      </c>
      <c r="S9" t="s">
        <v>252</v>
      </c>
      <c r="T9" t="s">
        <v>437</v>
      </c>
      <c r="U9" t="s">
        <v>439</v>
      </c>
      <c r="V9" t="s">
        <v>441</v>
      </c>
      <c r="W9" t="s">
        <v>443</v>
      </c>
      <c r="X9" t="s">
        <v>441</v>
      </c>
      <c r="Y9" t="s">
        <v>446</v>
      </c>
    </row>
    <row r="10" spans="3:49" s="37" customFormat="1">
      <c r="C10" s="19">
        <v>1</v>
      </c>
      <c r="D10" s="18" t="s">
        <v>59</v>
      </c>
      <c r="E10" s="18" t="s">
        <v>345</v>
      </c>
      <c r="F10" s="18" t="s">
        <v>4</v>
      </c>
      <c r="G10" s="67" t="s">
        <v>200</v>
      </c>
      <c r="H10" s="67" t="s">
        <v>201</v>
      </c>
      <c r="I10" s="68" t="s">
        <v>390</v>
      </c>
      <c r="J10" s="69" t="s">
        <v>202</v>
      </c>
      <c r="K10" s="69">
        <v>0.75</v>
      </c>
      <c r="L10" s="69">
        <v>1</v>
      </c>
      <c r="M10" s="70">
        <v>0.37</v>
      </c>
      <c r="N10" s="7">
        <v>1</v>
      </c>
      <c r="O10" s="85"/>
      <c r="P10" s="78"/>
      <c r="Q10" s="71" t="s">
        <v>58</v>
      </c>
      <c r="R10" s="27" t="s">
        <v>124</v>
      </c>
    </row>
    <row r="11" spans="3:49" s="37" customFormat="1">
      <c r="C11" s="19">
        <v>2</v>
      </c>
      <c r="D11" s="18" t="s">
        <v>60</v>
      </c>
      <c r="E11" s="18" t="s">
        <v>345</v>
      </c>
      <c r="F11" s="18" t="s">
        <v>6</v>
      </c>
      <c r="G11" s="67" t="s">
        <v>200</v>
      </c>
      <c r="H11" s="67" t="s">
        <v>201</v>
      </c>
      <c r="I11" s="68" t="s">
        <v>390</v>
      </c>
      <c r="J11" s="72" t="s">
        <v>214</v>
      </c>
      <c r="K11" s="72">
        <v>60</v>
      </c>
      <c r="L11" s="72">
        <f>K11/0.75</f>
        <v>80</v>
      </c>
      <c r="M11" s="7"/>
      <c r="N11" s="7">
        <v>1</v>
      </c>
      <c r="O11" s="85"/>
      <c r="P11" s="78"/>
      <c r="Q11" s="27" t="s">
        <v>58</v>
      </c>
      <c r="R11" s="27" t="s">
        <v>5</v>
      </c>
    </row>
    <row r="12" spans="3:49" s="37" customFormat="1">
      <c r="C12" s="19">
        <v>3</v>
      </c>
      <c r="D12" s="18" t="s">
        <v>61</v>
      </c>
      <c r="E12" s="18" t="s">
        <v>345</v>
      </c>
      <c r="F12" s="18" t="s">
        <v>7</v>
      </c>
      <c r="G12" s="67" t="s">
        <v>200</v>
      </c>
      <c r="H12" s="67" t="s">
        <v>201</v>
      </c>
      <c r="I12" s="68" t="s">
        <v>390</v>
      </c>
      <c r="J12" s="69" t="s">
        <v>202</v>
      </c>
      <c r="K12" s="7">
        <v>5.5</v>
      </c>
      <c r="L12" s="7"/>
      <c r="M12" s="7"/>
      <c r="N12" s="7">
        <v>1</v>
      </c>
      <c r="O12" s="85"/>
      <c r="P12" s="78"/>
      <c r="Q12" s="27" t="s">
        <v>58</v>
      </c>
      <c r="R12" s="27" t="s">
        <v>5</v>
      </c>
    </row>
    <row r="13" spans="3:49" s="37" customFormat="1">
      <c r="C13" s="19">
        <v>4</v>
      </c>
      <c r="D13" s="18" t="s">
        <v>63</v>
      </c>
      <c r="E13" s="18" t="s">
        <v>345</v>
      </c>
      <c r="F13" s="18" t="s">
        <v>8</v>
      </c>
      <c r="G13" s="67" t="s">
        <v>200</v>
      </c>
      <c r="H13" s="67" t="s">
        <v>201</v>
      </c>
      <c r="I13" s="68" t="s">
        <v>390</v>
      </c>
      <c r="J13" s="69" t="s">
        <v>202</v>
      </c>
      <c r="K13" s="7">
        <v>3.75</v>
      </c>
      <c r="L13" s="7"/>
      <c r="M13" s="7"/>
      <c r="N13" s="7">
        <v>1</v>
      </c>
      <c r="O13" s="85"/>
      <c r="P13" s="78"/>
      <c r="Q13" s="27" t="s">
        <v>58</v>
      </c>
      <c r="R13" s="27" t="s">
        <v>125</v>
      </c>
    </row>
    <row r="14" spans="3:49" s="2" customFormat="1">
      <c r="C14" s="93">
        <v>5</v>
      </c>
      <c r="D14" s="18" t="s">
        <v>352</v>
      </c>
      <c r="E14" s="22" t="s">
        <v>381</v>
      </c>
      <c r="F14" s="94" t="s">
        <v>298</v>
      </c>
      <c r="G14" s="95" t="s">
        <v>200</v>
      </c>
      <c r="H14" s="95" t="s">
        <v>201</v>
      </c>
      <c r="I14" s="96" t="s">
        <v>391</v>
      </c>
      <c r="J14" s="97" t="s">
        <v>202</v>
      </c>
      <c r="K14" s="7">
        <v>11</v>
      </c>
      <c r="L14" s="25">
        <v>15</v>
      </c>
      <c r="M14" s="25">
        <f>K14</f>
        <v>11</v>
      </c>
      <c r="N14" s="25">
        <v>1</v>
      </c>
      <c r="O14" s="98"/>
      <c r="P14" s="99"/>
      <c r="Q14" s="94" t="s">
        <v>58</v>
      </c>
      <c r="R14" s="94"/>
    </row>
    <row r="15" spans="3:49" s="2" customFormat="1">
      <c r="C15" s="93">
        <v>6</v>
      </c>
      <c r="D15" s="18" t="s">
        <v>346</v>
      </c>
      <c r="E15" s="22" t="s">
        <v>381</v>
      </c>
      <c r="F15" s="22" t="s">
        <v>14</v>
      </c>
      <c r="G15" s="95" t="s">
        <v>200</v>
      </c>
      <c r="H15" s="95" t="s">
        <v>201</v>
      </c>
      <c r="I15" s="96" t="s">
        <v>390</v>
      </c>
      <c r="J15" s="97" t="s">
        <v>202</v>
      </c>
      <c r="K15" s="7">
        <f>Y15</f>
        <v>5.5</v>
      </c>
      <c r="L15" s="25">
        <v>7.5</v>
      </c>
      <c r="M15" s="25">
        <f>K15*0.125</f>
        <v>0.6875</v>
      </c>
      <c r="N15" s="25">
        <v>1</v>
      </c>
      <c r="O15" s="98"/>
      <c r="P15" s="99"/>
      <c r="Q15" s="100" t="s">
        <v>58</v>
      </c>
      <c r="R15" s="100" t="s">
        <v>126</v>
      </c>
      <c r="S15" s="2">
        <v>40</v>
      </c>
      <c r="T15" s="2">
        <v>20</v>
      </c>
      <c r="U15" s="2">
        <v>1030</v>
      </c>
      <c r="V15" s="2">
        <v>0.7</v>
      </c>
      <c r="W15" s="2">
        <f>(U15*S15*T15*0.746)/(3600*75*V15)</f>
        <v>3.2524021164021164</v>
      </c>
      <c r="X15" s="2">
        <f>W15*1.25</f>
        <v>4.0655026455026455</v>
      </c>
      <c r="Y15" s="2">
        <v>5.5</v>
      </c>
    </row>
    <row r="16" spans="3:49" s="2" customFormat="1">
      <c r="C16" s="93">
        <v>7</v>
      </c>
      <c r="D16" s="18" t="s">
        <v>347</v>
      </c>
      <c r="E16" s="22" t="s">
        <v>381</v>
      </c>
      <c r="F16" s="22" t="s">
        <v>14</v>
      </c>
      <c r="G16" s="95" t="s">
        <v>200</v>
      </c>
      <c r="H16" s="95" t="s">
        <v>389</v>
      </c>
      <c r="I16" s="96" t="s">
        <v>390</v>
      </c>
      <c r="J16" s="97" t="s">
        <v>202</v>
      </c>
      <c r="K16" s="7">
        <f>Y16</f>
        <v>5.5</v>
      </c>
      <c r="L16" s="25">
        <v>7.5</v>
      </c>
      <c r="M16" s="25"/>
      <c r="N16" s="25"/>
      <c r="O16" s="98">
        <v>1</v>
      </c>
      <c r="P16" s="99"/>
      <c r="Q16" s="100" t="s">
        <v>58</v>
      </c>
      <c r="R16" s="100" t="s">
        <v>126</v>
      </c>
      <c r="S16" s="2">
        <v>40</v>
      </c>
      <c r="T16" s="2">
        <v>20</v>
      </c>
      <c r="U16" s="2">
        <v>1030</v>
      </c>
      <c r="V16" s="2">
        <v>0.7</v>
      </c>
      <c r="W16" s="2">
        <f>(U16*S16*T16*0.746)/(3600*75*V16)</f>
        <v>3.2524021164021164</v>
      </c>
      <c r="X16" s="2">
        <f>W16*1.25</f>
        <v>4.0655026455026455</v>
      </c>
      <c r="Y16" s="2">
        <v>5.5</v>
      </c>
    </row>
    <row r="17" spans="3:25" s="2" customFormat="1">
      <c r="C17" s="93">
        <v>9</v>
      </c>
      <c r="D17" s="22" t="s">
        <v>303</v>
      </c>
      <c r="E17" s="22" t="s">
        <v>381</v>
      </c>
      <c r="F17" s="94" t="s">
        <v>304</v>
      </c>
      <c r="G17" s="95" t="s">
        <v>200</v>
      </c>
      <c r="H17" s="95" t="s">
        <v>201</v>
      </c>
      <c r="I17" s="96" t="s">
        <v>391</v>
      </c>
      <c r="J17" s="97" t="s">
        <v>202</v>
      </c>
      <c r="K17" s="25">
        <v>2.2000000000000002</v>
      </c>
      <c r="L17" s="25">
        <v>3</v>
      </c>
      <c r="M17" s="25">
        <f>K17*0.125</f>
        <v>0.27500000000000002</v>
      </c>
      <c r="N17" s="25">
        <v>1</v>
      </c>
      <c r="O17" s="98"/>
      <c r="P17" s="99"/>
      <c r="Q17" s="94" t="s">
        <v>58</v>
      </c>
      <c r="R17" s="94"/>
    </row>
    <row r="18" spans="3:25" s="2" customFormat="1">
      <c r="C18" s="93">
        <v>10</v>
      </c>
      <c r="D18" s="22" t="s">
        <v>348</v>
      </c>
      <c r="E18" s="22" t="s">
        <v>381</v>
      </c>
      <c r="F18" s="22" t="s">
        <v>16</v>
      </c>
      <c r="G18" s="95" t="s">
        <v>200</v>
      </c>
      <c r="H18" s="95" t="s">
        <v>201</v>
      </c>
      <c r="I18" s="96" t="s">
        <v>390</v>
      </c>
      <c r="J18" s="97" t="s">
        <v>202</v>
      </c>
      <c r="K18" s="25">
        <f t="shared" ref="K18:K19" si="0">Y18</f>
        <v>15</v>
      </c>
      <c r="L18" s="25">
        <v>20</v>
      </c>
      <c r="M18" s="25">
        <f>K18*0.125</f>
        <v>1.875</v>
      </c>
      <c r="N18" s="25">
        <v>1</v>
      </c>
      <c r="O18" s="98"/>
      <c r="P18" s="99"/>
      <c r="Q18" s="94" t="s">
        <v>58</v>
      </c>
      <c r="R18" s="94" t="s">
        <v>133</v>
      </c>
      <c r="S18" s="2">
        <v>40</v>
      </c>
      <c r="T18" s="2">
        <v>60</v>
      </c>
      <c r="U18" s="2">
        <v>1030</v>
      </c>
      <c r="V18" s="2">
        <v>0.7</v>
      </c>
      <c r="W18" s="2">
        <f>(U18*S18*T18*0.746)/(3600*75*V18)</f>
        <v>9.7572063492063492</v>
      </c>
      <c r="X18" s="2">
        <f>W18*1.25</f>
        <v>12.196507936507937</v>
      </c>
      <c r="Y18" s="2">
        <v>15</v>
      </c>
    </row>
    <row r="19" spans="3:25" s="2" customFormat="1">
      <c r="C19" s="93">
        <v>11</v>
      </c>
      <c r="D19" s="22" t="s">
        <v>349</v>
      </c>
      <c r="E19" s="22" t="s">
        <v>381</v>
      </c>
      <c r="F19" s="22" t="s">
        <v>16</v>
      </c>
      <c r="G19" s="95" t="s">
        <v>200</v>
      </c>
      <c r="H19" s="95" t="s">
        <v>389</v>
      </c>
      <c r="I19" s="96" t="s">
        <v>390</v>
      </c>
      <c r="J19" s="97" t="s">
        <v>202</v>
      </c>
      <c r="K19" s="25">
        <f t="shared" si="0"/>
        <v>15</v>
      </c>
      <c r="L19" s="25">
        <v>20</v>
      </c>
      <c r="M19" s="25"/>
      <c r="N19" s="25"/>
      <c r="O19" s="98">
        <v>1</v>
      </c>
      <c r="P19" s="99"/>
      <c r="Q19" s="94" t="s">
        <v>58</v>
      </c>
      <c r="R19" s="94" t="s">
        <v>133</v>
      </c>
      <c r="S19" s="2">
        <v>40</v>
      </c>
      <c r="T19" s="2">
        <v>60</v>
      </c>
      <c r="U19" s="2">
        <v>1030</v>
      </c>
      <c r="V19" s="2">
        <v>0.7</v>
      </c>
      <c r="W19" s="2">
        <f>(U19*S19*T19*0.746)/(3600*75*V19)</f>
        <v>9.7572063492063492</v>
      </c>
      <c r="X19" s="2">
        <f>W19*1.25</f>
        <v>12.196507936507937</v>
      </c>
      <c r="Y19" s="2">
        <v>15</v>
      </c>
    </row>
    <row r="20" spans="3:25" s="2" customFormat="1">
      <c r="C20" s="93">
        <v>12</v>
      </c>
      <c r="D20" s="22" t="s">
        <v>129</v>
      </c>
      <c r="E20" s="22" t="s">
        <v>381</v>
      </c>
      <c r="F20" s="22" t="s">
        <v>18</v>
      </c>
      <c r="G20" s="95" t="s">
        <v>200</v>
      </c>
      <c r="H20" s="95" t="s">
        <v>201</v>
      </c>
      <c r="I20" s="96" t="s">
        <v>390</v>
      </c>
      <c r="J20" s="97" t="s">
        <v>202</v>
      </c>
      <c r="K20" s="25">
        <v>3.75</v>
      </c>
      <c r="L20" s="25"/>
      <c r="M20" s="25"/>
      <c r="N20" s="25">
        <v>1</v>
      </c>
      <c r="O20" s="98"/>
      <c r="P20" s="99"/>
      <c r="Q20" s="94" t="s">
        <v>58</v>
      </c>
      <c r="R20" s="94" t="s">
        <v>130</v>
      </c>
    </row>
    <row r="21" spans="3:25" s="2" customFormat="1">
      <c r="C21" s="93">
        <v>13</v>
      </c>
      <c r="D21" s="22" t="s">
        <v>131</v>
      </c>
      <c r="E21" s="22" t="s">
        <v>381</v>
      </c>
      <c r="F21" s="22" t="s">
        <v>17</v>
      </c>
      <c r="G21" s="95" t="s">
        <v>200</v>
      </c>
      <c r="H21" s="95" t="s">
        <v>201</v>
      </c>
      <c r="I21" s="96" t="s">
        <v>390</v>
      </c>
      <c r="J21" s="72" t="s">
        <v>214</v>
      </c>
      <c r="K21" s="25">
        <v>5.5</v>
      </c>
      <c r="L21" s="108">
        <v>7.5</v>
      </c>
      <c r="M21" s="25"/>
      <c r="N21" s="25">
        <v>1</v>
      </c>
      <c r="O21" s="98"/>
      <c r="P21" s="99"/>
      <c r="Q21" s="94" t="s">
        <v>58</v>
      </c>
      <c r="R21" s="94" t="s">
        <v>132</v>
      </c>
      <c r="S21" s="2">
        <v>40</v>
      </c>
    </row>
    <row r="22" spans="3:25" s="106" customFormat="1" hidden="1">
      <c r="C22" s="101">
        <v>14</v>
      </c>
      <c r="D22" s="23" t="s">
        <v>72</v>
      </c>
      <c r="E22" s="23" t="s">
        <v>382</v>
      </c>
      <c r="F22" s="23" t="s">
        <v>20</v>
      </c>
      <c r="G22" s="102" t="s">
        <v>200</v>
      </c>
      <c r="H22" s="102" t="s">
        <v>201</v>
      </c>
      <c r="I22" s="103" t="s">
        <v>391</v>
      </c>
      <c r="J22" s="97" t="s">
        <v>202</v>
      </c>
      <c r="K22" s="23"/>
      <c r="L22" s="23"/>
      <c r="M22" s="23"/>
      <c r="N22" s="23"/>
      <c r="O22" s="104"/>
      <c r="P22" s="105"/>
      <c r="Q22" s="23" t="s">
        <v>58</v>
      </c>
      <c r="R22" s="23" t="s">
        <v>134</v>
      </c>
    </row>
    <row r="23" spans="3:25" s="2" customFormat="1">
      <c r="C23" s="93">
        <v>15</v>
      </c>
      <c r="D23" s="22" t="s">
        <v>305</v>
      </c>
      <c r="E23" s="22" t="s">
        <v>382</v>
      </c>
      <c r="F23" s="94" t="s">
        <v>306</v>
      </c>
      <c r="G23" s="95" t="s">
        <v>200</v>
      </c>
      <c r="H23" s="95" t="s">
        <v>201</v>
      </c>
      <c r="I23" s="96" t="s">
        <v>391</v>
      </c>
      <c r="J23" s="97" t="s">
        <v>202</v>
      </c>
      <c r="K23" s="25">
        <v>2.2000000000000002</v>
      </c>
      <c r="L23" s="25">
        <v>3</v>
      </c>
      <c r="M23" s="25">
        <f>K23*0.125</f>
        <v>0.27500000000000002</v>
      </c>
      <c r="N23" s="25">
        <v>1</v>
      </c>
      <c r="O23" s="98"/>
      <c r="P23" s="99"/>
      <c r="Q23" s="94" t="s">
        <v>58</v>
      </c>
      <c r="R23" s="94"/>
    </row>
    <row r="24" spans="3:25" s="2" customFormat="1">
      <c r="C24" s="93">
        <v>16</v>
      </c>
      <c r="D24" s="22" t="s">
        <v>153</v>
      </c>
      <c r="E24" s="22" t="s">
        <v>382</v>
      </c>
      <c r="F24" s="22" t="s">
        <v>154</v>
      </c>
      <c r="G24" s="95" t="s">
        <v>200</v>
      </c>
      <c r="H24" s="95" t="s">
        <v>201</v>
      </c>
      <c r="I24" s="96" t="s">
        <v>390</v>
      </c>
      <c r="J24" s="97" t="s">
        <v>202</v>
      </c>
      <c r="K24" s="25">
        <v>15</v>
      </c>
      <c r="L24" s="25"/>
      <c r="M24" s="25"/>
      <c r="N24" s="25">
        <v>1</v>
      </c>
      <c r="O24" s="98"/>
      <c r="P24" s="99"/>
      <c r="Q24" s="94" t="s">
        <v>58</v>
      </c>
      <c r="R24" s="94" t="s">
        <v>155</v>
      </c>
      <c r="S24" s="2">
        <v>90</v>
      </c>
      <c r="T24" s="2">
        <v>50</v>
      </c>
    </row>
    <row r="25" spans="3:25" s="2" customFormat="1">
      <c r="C25" s="93">
        <v>17</v>
      </c>
      <c r="D25" s="22" t="s">
        <v>350</v>
      </c>
      <c r="E25" s="22" t="s">
        <v>382</v>
      </c>
      <c r="F25" s="22" t="s">
        <v>22</v>
      </c>
      <c r="G25" s="95" t="s">
        <v>200</v>
      </c>
      <c r="H25" s="95" t="s">
        <v>201</v>
      </c>
      <c r="I25" s="96" t="s">
        <v>390</v>
      </c>
      <c r="J25" s="97" t="s">
        <v>202</v>
      </c>
      <c r="K25" s="25">
        <f t="shared" ref="K25:K26" si="1">Y25</f>
        <v>15</v>
      </c>
      <c r="L25" s="25">
        <v>20</v>
      </c>
      <c r="M25" s="25">
        <f>K25*0.125</f>
        <v>1.875</v>
      </c>
      <c r="N25" s="25">
        <v>1</v>
      </c>
      <c r="O25" s="98"/>
      <c r="P25" s="99"/>
      <c r="Q25" s="94" t="s">
        <v>58</v>
      </c>
      <c r="R25" s="94" t="s">
        <v>137</v>
      </c>
      <c r="S25" s="2">
        <v>40</v>
      </c>
      <c r="T25" s="2">
        <v>60</v>
      </c>
      <c r="U25" s="2">
        <v>1030</v>
      </c>
      <c r="V25" s="2">
        <v>0.7</v>
      </c>
      <c r="W25" s="2">
        <f>(U25*S25*T25*0.746)/(3600*75*V25)</f>
        <v>9.7572063492063492</v>
      </c>
      <c r="X25" s="2">
        <f>W25*1.25</f>
        <v>12.196507936507937</v>
      </c>
      <c r="Y25" s="2">
        <v>15</v>
      </c>
    </row>
    <row r="26" spans="3:25" s="2" customFormat="1">
      <c r="C26" s="93">
        <v>18</v>
      </c>
      <c r="D26" s="22" t="s">
        <v>351</v>
      </c>
      <c r="E26" s="22" t="s">
        <v>382</v>
      </c>
      <c r="F26" s="22" t="s">
        <v>22</v>
      </c>
      <c r="G26" s="95" t="s">
        <v>200</v>
      </c>
      <c r="H26" s="95" t="s">
        <v>389</v>
      </c>
      <c r="I26" s="96" t="s">
        <v>390</v>
      </c>
      <c r="J26" s="97" t="s">
        <v>202</v>
      </c>
      <c r="K26" s="25">
        <f t="shared" si="1"/>
        <v>15</v>
      </c>
      <c r="L26" s="25">
        <v>20</v>
      </c>
      <c r="M26" s="25"/>
      <c r="N26" s="25"/>
      <c r="O26" s="98">
        <v>1</v>
      </c>
      <c r="P26" s="99"/>
      <c r="Q26" s="94" t="s">
        <v>58</v>
      </c>
      <c r="R26" s="94" t="s">
        <v>137</v>
      </c>
      <c r="S26" s="2">
        <v>40</v>
      </c>
      <c r="T26" s="2">
        <v>60</v>
      </c>
      <c r="U26" s="2">
        <v>1030</v>
      </c>
      <c r="V26" s="2">
        <v>0.7</v>
      </c>
      <c r="W26" s="2">
        <f>(U26*S26*T26*0.746)/(3600*75*V26)</f>
        <v>9.7572063492063492</v>
      </c>
      <c r="X26" s="2">
        <f>W26*1.25</f>
        <v>12.196507936507937</v>
      </c>
      <c r="Y26" s="2">
        <v>15</v>
      </c>
    </row>
    <row r="27" spans="3:25" s="2" customFormat="1">
      <c r="C27" s="93">
        <v>19</v>
      </c>
      <c r="D27" s="22" t="s">
        <v>138</v>
      </c>
      <c r="E27" s="22" t="s">
        <v>382</v>
      </c>
      <c r="F27" s="22" t="s">
        <v>23</v>
      </c>
      <c r="G27" s="95" t="s">
        <v>200</v>
      </c>
      <c r="H27" s="95" t="s">
        <v>201</v>
      </c>
      <c r="I27" s="96" t="s">
        <v>390</v>
      </c>
      <c r="J27" s="72" t="s">
        <v>214</v>
      </c>
      <c r="K27" s="25">
        <v>5.5</v>
      </c>
      <c r="L27" s="25">
        <v>7.5</v>
      </c>
      <c r="M27" s="25"/>
      <c r="N27" s="25">
        <v>1</v>
      </c>
      <c r="O27" s="98"/>
      <c r="P27" s="99"/>
      <c r="Q27" s="94" t="s">
        <v>58</v>
      </c>
      <c r="R27" s="94" t="s">
        <v>137</v>
      </c>
      <c r="S27" s="2">
        <v>40</v>
      </c>
    </row>
    <row r="28" spans="3:25" s="2" customFormat="1" ht="28.8">
      <c r="C28" s="93">
        <v>20</v>
      </c>
      <c r="D28" s="22" t="s">
        <v>307</v>
      </c>
      <c r="E28" s="22" t="s">
        <v>382</v>
      </c>
      <c r="F28" s="107" t="s">
        <v>308</v>
      </c>
      <c r="G28" s="95" t="s">
        <v>200</v>
      </c>
      <c r="H28" s="95" t="s">
        <v>201</v>
      </c>
      <c r="I28" s="96" t="s">
        <v>391</v>
      </c>
      <c r="J28" s="97" t="s">
        <v>202</v>
      </c>
      <c r="K28" s="25">
        <v>1.5</v>
      </c>
      <c r="L28" s="25">
        <v>2</v>
      </c>
      <c r="M28" s="25">
        <f>K28*0.125</f>
        <v>0.1875</v>
      </c>
      <c r="N28" s="25">
        <v>1</v>
      </c>
      <c r="O28" s="98"/>
      <c r="P28" s="99"/>
      <c r="Q28" s="94" t="s">
        <v>58</v>
      </c>
      <c r="R28" s="94"/>
    </row>
    <row r="29" spans="3:25" s="2" customFormat="1">
      <c r="C29" s="93">
        <v>21</v>
      </c>
      <c r="D29" s="22" t="s">
        <v>353</v>
      </c>
      <c r="E29" s="22" t="s">
        <v>382</v>
      </c>
      <c r="F29" s="22" t="s">
        <v>25</v>
      </c>
      <c r="G29" s="95" t="s">
        <v>200</v>
      </c>
      <c r="H29" s="95" t="s">
        <v>201</v>
      </c>
      <c r="I29" s="96" t="s">
        <v>390</v>
      </c>
      <c r="J29" s="97" t="s">
        <v>202</v>
      </c>
      <c r="K29" s="25">
        <f t="shared" ref="K29:K30" si="2">Y29</f>
        <v>15</v>
      </c>
      <c r="L29" s="25">
        <v>20</v>
      </c>
      <c r="M29" s="25">
        <f>K29*0.125</f>
        <v>1.875</v>
      </c>
      <c r="N29" s="25">
        <v>1</v>
      </c>
      <c r="O29" s="98"/>
      <c r="P29" s="99"/>
      <c r="Q29" s="94" t="s">
        <v>58</v>
      </c>
      <c r="R29" s="94" t="s">
        <v>126</v>
      </c>
      <c r="S29" s="2">
        <v>40</v>
      </c>
      <c r="T29" s="2">
        <v>60</v>
      </c>
      <c r="U29" s="2">
        <v>1030</v>
      </c>
      <c r="V29" s="2">
        <v>0.7</v>
      </c>
      <c r="W29" s="2">
        <f>(U29*S29*T29*0.746)/(3600*75*V29)</f>
        <v>9.7572063492063492</v>
      </c>
      <c r="X29" s="2">
        <f>W29*1.25</f>
        <v>12.196507936507937</v>
      </c>
      <c r="Y29" s="2">
        <v>15</v>
      </c>
    </row>
    <row r="30" spans="3:25" s="2" customFormat="1">
      <c r="C30" s="93">
        <v>22</v>
      </c>
      <c r="D30" s="22" t="s">
        <v>354</v>
      </c>
      <c r="E30" s="22" t="s">
        <v>382</v>
      </c>
      <c r="F30" s="22" t="s">
        <v>25</v>
      </c>
      <c r="G30" s="95" t="s">
        <v>200</v>
      </c>
      <c r="H30" s="95" t="s">
        <v>389</v>
      </c>
      <c r="I30" s="96" t="s">
        <v>390</v>
      </c>
      <c r="J30" s="97" t="s">
        <v>202</v>
      </c>
      <c r="K30" s="25">
        <f t="shared" si="2"/>
        <v>15</v>
      </c>
      <c r="L30" s="25">
        <v>20</v>
      </c>
      <c r="M30" s="25"/>
      <c r="N30" s="25"/>
      <c r="O30" s="98">
        <v>1</v>
      </c>
      <c r="P30" s="99"/>
      <c r="Q30" s="94" t="s">
        <v>58</v>
      </c>
      <c r="R30" s="94" t="s">
        <v>126</v>
      </c>
      <c r="S30" s="2">
        <v>40</v>
      </c>
      <c r="T30" s="2">
        <v>60</v>
      </c>
      <c r="U30" s="2">
        <v>1030</v>
      </c>
      <c r="V30" s="2">
        <v>0.7</v>
      </c>
      <c r="W30" s="2">
        <f>(U30*S30*T30*0.746)/(3600*75*V30)</f>
        <v>9.7572063492063492</v>
      </c>
      <c r="X30" s="2">
        <f>W30*1.25</f>
        <v>12.196507936507937</v>
      </c>
      <c r="Y30" s="2">
        <v>15</v>
      </c>
    </row>
    <row r="31" spans="3:25" s="2" customFormat="1">
      <c r="C31" s="93">
        <v>23</v>
      </c>
      <c r="D31" s="22" t="s">
        <v>140</v>
      </c>
      <c r="E31" s="22" t="s">
        <v>383</v>
      </c>
      <c r="F31" s="22" t="s">
        <v>47</v>
      </c>
      <c r="G31" s="95" t="s">
        <v>200</v>
      </c>
      <c r="H31" s="95" t="s">
        <v>201</v>
      </c>
      <c r="I31" s="96" t="s">
        <v>390</v>
      </c>
      <c r="J31" s="72" t="s">
        <v>214</v>
      </c>
      <c r="K31" s="25">
        <v>5.5</v>
      </c>
      <c r="L31" s="25">
        <v>7.5</v>
      </c>
      <c r="M31" s="25"/>
      <c r="N31" s="25">
        <v>1</v>
      </c>
      <c r="O31" s="98"/>
      <c r="P31" s="99"/>
      <c r="Q31" s="94" t="s">
        <v>58</v>
      </c>
      <c r="R31" s="94" t="s">
        <v>141</v>
      </c>
      <c r="S31" s="2">
        <v>40</v>
      </c>
    </row>
    <row r="32" spans="3:25" s="2" customFormat="1">
      <c r="C32" s="93">
        <v>24</v>
      </c>
      <c r="D32" s="22" t="s">
        <v>355</v>
      </c>
      <c r="E32" s="22" t="s">
        <v>383</v>
      </c>
      <c r="F32" s="22" t="s">
        <v>55</v>
      </c>
      <c r="G32" s="95" t="s">
        <v>200</v>
      </c>
      <c r="H32" s="95" t="s">
        <v>201</v>
      </c>
      <c r="I32" s="96" t="s">
        <v>390</v>
      </c>
      <c r="J32" s="97" t="s">
        <v>202</v>
      </c>
      <c r="K32" s="25">
        <f t="shared" ref="K32:K33" si="3">Y32</f>
        <v>15</v>
      </c>
      <c r="L32" s="25">
        <v>20</v>
      </c>
      <c r="M32" s="25">
        <f>K32*0.125</f>
        <v>1.875</v>
      </c>
      <c r="N32" s="25">
        <v>1</v>
      </c>
      <c r="O32" s="98"/>
      <c r="P32" s="99"/>
      <c r="Q32" s="94" t="s">
        <v>58</v>
      </c>
      <c r="R32" s="94" t="s">
        <v>126</v>
      </c>
      <c r="S32" s="2">
        <v>40</v>
      </c>
      <c r="T32" s="2">
        <v>60</v>
      </c>
      <c r="U32" s="2">
        <v>1030</v>
      </c>
      <c r="V32" s="2">
        <v>0.7</v>
      </c>
      <c r="W32" s="2">
        <f>(U32*S32*T32*0.746)/(3600*75*V32)</f>
        <v>9.7572063492063492</v>
      </c>
      <c r="X32" s="2">
        <f>W32*1.25</f>
        <v>12.196507936507937</v>
      </c>
      <c r="Y32" s="2">
        <v>15</v>
      </c>
    </row>
    <row r="33" spans="3:25" s="2" customFormat="1">
      <c r="C33" s="93">
        <v>25</v>
      </c>
      <c r="D33" s="22" t="s">
        <v>356</v>
      </c>
      <c r="E33" s="22" t="s">
        <v>383</v>
      </c>
      <c r="F33" s="22" t="s">
        <v>55</v>
      </c>
      <c r="G33" s="95" t="s">
        <v>200</v>
      </c>
      <c r="H33" s="95" t="s">
        <v>389</v>
      </c>
      <c r="I33" s="96" t="s">
        <v>390</v>
      </c>
      <c r="J33" s="97" t="s">
        <v>202</v>
      </c>
      <c r="K33" s="25">
        <f t="shared" si="3"/>
        <v>15</v>
      </c>
      <c r="L33" s="25">
        <v>20</v>
      </c>
      <c r="M33" s="25"/>
      <c r="N33" s="25"/>
      <c r="O33" s="98">
        <v>1</v>
      </c>
      <c r="P33" s="99"/>
      <c r="Q33" s="94" t="s">
        <v>58</v>
      </c>
      <c r="R33" s="94" t="s">
        <v>126</v>
      </c>
      <c r="S33" s="2">
        <v>40</v>
      </c>
      <c r="T33" s="2">
        <v>60</v>
      </c>
      <c r="U33" s="2">
        <v>1030</v>
      </c>
      <c r="V33" s="2">
        <v>0.7</v>
      </c>
      <c r="W33" s="2">
        <f>(U33*S33*T33*0.746)/(3600*75*V33)</f>
        <v>9.7572063492063492</v>
      </c>
      <c r="X33" s="2">
        <f>W33*1.25</f>
        <v>12.196507936507937</v>
      </c>
      <c r="Y33" s="2">
        <v>15</v>
      </c>
    </row>
    <row r="34" spans="3:25" s="2" customFormat="1">
      <c r="C34" s="93">
        <v>26</v>
      </c>
      <c r="D34" s="22" t="s">
        <v>142</v>
      </c>
      <c r="E34" s="22" t="s">
        <v>383</v>
      </c>
      <c r="F34" s="22" t="s">
        <v>26</v>
      </c>
      <c r="G34" s="95" t="s">
        <v>200</v>
      </c>
      <c r="H34" s="95" t="s">
        <v>201</v>
      </c>
      <c r="I34" s="96" t="s">
        <v>390</v>
      </c>
      <c r="J34" s="72" t="s">
        <v>214</v>
      </c>
      <c r="K34" s="25">
        <v>5.5</v>
      </c>
      <c r="L34" s="25">
        <v>7.5</v>
      </c>
      <c r="M34" s="25"/>
      <c r="N34" s="25">
        <v>1</v>
      </c>
      <c r="O34" s="98"/>
      <c r="P34" s="99"/>
      <c r="Q34" s="94" t="s">
        <v>58</v>
      </c>
      <c r="R34" s="94" t="s">
        <v>134</v>
      </c>
      <c r="S34" s="2">
        <v>40</v>
      </c>
    </row>
    <row r="35" spans="3:25" s="106" customFormat="1">
      <c r="C35" s="19">
        <v>27</v>
      </c>
      <c r="D35" s="18" t="s">
        <v>357</v>
      </c>
      <c r="E35" s="18" t="s">
        <v>383</v>
      </c>
      <c r="F35" s="18" t="s">
        <v>28</v>
      </c>
      <c r="G35" s="67" t="s">
        <v>200</v>
      </c>
      <c r="H35" s="67" t="s">
        <v>201</v>
      </c>
      <c r="I35" s="68" t="s">
        <v>390</v>
      </c>
      <c r="J35" s="69" t="s">
        <v>202</v>
      </c>
      <c r="K35" s="7">
        <f t="shared" ref="K35:K36" si="4">Y35</f>
        <v>3.7</v>
      </c>
      <c r="L35" s="8">
        <v>5</v>
      </c>
      <c r="M35" s="7">
        <f>K35*0.125</f>
        <v>0.46250000000000002</v>
      </c>
      <c r="N35" s="8">
        <v>1</v>
      </c>
      <c r="O35" s="110"/>
      <c r="P35" s="105"/>
      <c r="Q35" s="94" t="s">
        <v>58</v>
      </c>
      <c r="R35" s="94" t="s">
        <v>126</v>
      </c>
      <c r="S35" s="106">
        <v>40</v>
      </c>
      <c r="T35" s="106">
        <v>15</v>
      </c>
      <c r="U35" s="2">
        <v>1030</v>
      </c>
      <c r="V35" s="2">
        <v>0.7</v>
      </c>
      <c r="W35" s="2">
        <f>(U35*S35*T35*0.746)/(3600*75*V35)</f>
        <v>2.4393015873015873</v>
      </c>
      <c r="X35" s="2">
        <f>W35*1.25</f>
        <v>3.0491269841269841</v>
      </c>
      <c r="Y35" s="106">
        <v>3.7</v>
      </c>
    </row>
    <row r="36" spans="3:25" s="106" customFormat="1">
      <c r="C36" s="19">
        <v>28</v>
      </c>
      <c r="D36" s="18" t="s">
        <v>358</v>
      </c>
      <c r="E36" s="18" t="s">
        <v>383</v>
      </c>
      <c r="F36" s="18" t="s">
        <v>28</v>
      </c>
      <c r="G36" s="67" t="s">
        <v>200</v>
      </c>
      <c r="H36" s="67" t="s">
        <v>389</v>
      </c>
      <c r="I36" s="68" t="s">
        <v>390</v>
      </c>
      <c r="J36" s="69" t="s">
        <v>202</v>
      </c>
      <c r="K36" s="7">
        <f t="shared" si="4"/>
        <v>3.7</v>
      </c>
      <c r="L36" s="8">
        <v>5</v>
      </c>
      <c r="M36" s="8"/>
      <c r="N36" s="8"/>
      <c r="O36" s="110"/>
      <c r="P36" s="105"/>
      <c r="Q36" s="94" t="s">
        <v>58</v>
      </c>
      <c r="R36" s="94" t="s">
        <v>126</v>
      </c>
      <c r="S36" s="106">
        <v>40</v>
      </c>
      <c r="T36" s="106">
        <v>15</v>
      </c>
      <c r="U36" s="2">
        <v>1030</v>
      </c>
      <c r="V36" s="2">
        <v>0.7</v>
      </c>
      <c r="W36" s="2">
        <f>(U36*S36*T36*0.746)/(3600*75*V36)</f>
        <v>2.4393015873015873</v>
      </c>
      <c r="X36" s="2">
        <f>W36*1.25</f>
        <v>3.0491269841269841</v>
      </c>
      <c r="Y36" s="106">
        <v>3.7</v>
      </c>
    </row>
    <row r="37" spans="3:25" s="2" customFormat="1">
      <c r="C37" s="19">
        <v>29</v>
      </c>
      <c r="D37" s="18" t="s">
        <v>83</v>
      </c>
      <c r="E37" s="18" t="s">
        <v>384</v>
      </c>
      <c r="F37" s="18" t="s">
        <v>35</v>
      </c>
      <c r="G37" s="67" t="s">
        <v>200</v>
      </c>
      <c r="H37" s="67" t="s">
        <v>201</v>
      </c>
      <c r="I37" s="68" t="s">
        <v>390</v>
      </c>
      <c r="J37" s="72" t="s">
        <v>214</v>
      </c>
      <c r="K37" s="7">
        <v>20</v>
      </c>
      <c r="L37" s="109">
        <f>K37/0.75</f>
        <v>26.666666666666668</v>
      </c>
      <c r="M37" s="7"/>
      <c r="N37" s="7">
        <v>1</v>
      </c>
      <c r="O37" s="85"/>
      <c r="P37" s="99"/>
      <c r="Q37" s="94" t="s">
        <v>58</v>
      </c>
      <c r="R37" s="94" t="s">
        <v>143</v>
      </c>
    </row>
    <row r="38" spans="3:25" s="2" customFormat="1">
      <c r="C38" s="19">
        <v>30</v>
      </c>
      <c r="D38" s="18" t="s">
        <v>144</v>
      </c>
      <c r="E38" s="18" t="s">
        <v>384</v>
      </c>
      <c r="F38" s="18" t="s">
        <v>85</v>
      </c>
      <c r="G38" s="67" t="s">
        <v>200</v>
      </c>
      <c r="H38" s="67" t="s">
        <v>201</v>
      </c>
      <c r="I38" s="68" t="s">
        <v>390</v>
      </c>
      <c r="J38" s="69" t="s">
        <v>202</v>
      </c>
      <c r="K38" s="7">
        <v>5.5</v>
      </c>
      <c r="L38" s="7"/>
      <c r="M38" s="7"/>
      <c r="N38" s="7">
        <v>1</v>
      </c>
      <c r="O38" s="85"/>
      <c r="P38" s="99"/>
      <c r="Q38" s="94" t="s">
        <v>58</v>
      </c>
      <c r="R38" s="94" t="s">
        <v>143</v>
      </c>
    </row>
    <row r="39" spans="3:25" s="2" customFormat="1">
      <c r="C39" s="19">
        <v>31</v>
      </c>
      <c r="D39" s="18" t="s">
        <v>316</v>
      </c>
      <c r="E39" s="18" t="s">
        <v>384</v>
      </c>
      <c r="F39" s="18" t="s">
        <v>317</v>
      </c>
      <c r="G39" s="67" t="s">
        <v>200</v>
      </c>
      <c r="H39" s="67" t="s">
        <v>201</v>
      </c>
      <c r="I39" s="68" t="s">
        <v>390</v>
      </c>
      <c r="J39" s="69" t="s">
        <v>202</v>
      </c>
      <c r="K39" s="7">
        <v>2.2000000000000002</v>
      </c>
      <c r="L39" s="7">
        <v>3</v>
      </c>
      <c r="M39" s="7">
        <f>K39*0.125</f>
        <v>0.27500000000000002</v>
      </c>
      <c r="N39" s="7">
        <v>1</v>
      </c>
      <c r="O39" s="85"/>
      <c r="P39" s="99"/>
      <c r="Q39" s="94" t="s">
        <v>58</v>
      </c>
      <c r="R39" s="94"/>
    </row>
    <row r="40" spans="3:25" s="2" customFormat="1">
      <c r="C40" s="19">
        <v>32</v>
      </c>
      <c r="D40" s="18" t="s">
        <v>89</v>
      </c>
      <c r="E40" s="18" t="s">
        <v>384</v>
      </c>
      <c r="F40" s="18" t="s">
        <v>36</v>
      </c>
      <c r="G40" s="67" t="s">
        <v>200</v>
      </c>
      <c r="H40" s="67" t="s">
        <v>201</v>
      </c>
      <c r="I40" s="68" t="s">
        <v>390</v>
      </c>
      <c r="J40" s="69" t="s">
        <v>202</v>
      </c>
      <c r="K40" s="7">
        <v>3.75</v>
      </c>
      <c r="L40" s="7"/>
      <c r="M40" s="7"/>
      <c r="N40" s="7">
        <v>1</v>
      </c>
      <c r="O40" s="85"/>
      <c r="P40" s="99"/>
      <c r="Q40" s="94" t="s">
        <v>58</v>
      </c>
      <c r="R40" s="94" t="s">
        <v>146</v>
      </c>
    </row>
    <row r="41" spans="3:25" s="2" customFormat="1">
      <c r="C41" s="19">
        <v>33</v>
      </c>
      <c r="D41" s="18" t="s">
        <v>359</v>
      </c>
      <c r="E41" s="18" t="s">
        <v>384</v>
      </c>
      <c r="F41" s="18" t="s">
        <v>38</v>
      </c>
      <c r="G41" s="67" t="s">
        <v>200</v>
      </c>
      <c r="H41" s="67" t="s">
        <v>201</v>
      </c>
      <c r="I41" s="68" t="s">
        <v>390</v>
      </c>
      <c r="J41" s="69" t="s">
        <v>202</v>
      </c>
      <c r="K41" s="7">
        <f t="shared" ref="K41:K42" si="5">Y41</f>
        <v>15</v>
      </c>
      <c r="L41" s="7">
        <v>20</v>
      </c>
      <c r="M41" s="7">
        <f>K41*0.125</f>
        <v>1.875</v>
      </c>
      <c r="N41" s="7">
        <v>1</v>
      </c>
      <c r="O41" s="85"/>
      <c r="P41" s="99"/>
      <c r="Q41" s="94" t="s">
        <v>58</v>
      </c>
      <c r="R41" s="94" t="s">
        <v>132</v>
      </c>
      <c r="S41" s="2">
        <v>40</v>
      </c>
      <c r="T41" s="2">
        <v>60</v>
      </c>
      <c r="U41" s="2">
        <v>1030</v>
      </c>
      <c r="V41" s="2">
        <v>0.7</v>
      </c>
      <c r="W41" s="2">
        <f>(U41*S41*T41*0.746)/(3600*75*V41)</f>
        <v>9.7572063492063492</v>
      </c>
      <c r="X41" s="2">
        <f>W41*1.25</f>
        <v>12.196507936507937</v>
      </c>
      <c r="Y41" s="2">
        <v>15</v>
      </c>
    </row>
    <row r="42" spans="3:25" s="2" customFormat="1">
      <c r="C42" s="19">
        <v>34</v>
      </c>
      <c r="D42" s="18" t="s">
        <v>360</v>
      </c>
      <c r="E42" s="18" t="s">
        <v>384</v>
      </c>
      <c r="F42" s="18" t="s">
        <v>38</v>
      </c>
      <c r="G42" s="67" t="s">
        <v>200</v>
      </c>
      <c r="H42" s="67" t="s">
        <v>389</v>
      </c>
      <c r="I42" s="68" t="s">
        <v>390</v>
      </c>
      <c r="J42" s="69" t="s">
        <v>202</v>
      </c>
      <c r="K42" s="7">
        <f t="shared" si="5"/>
        <v>15</v>
      </c>
      <c r="L42" s="7">
        <v>20</v>
      </c>
      <c r="M42" s="7"/>
      <c r="N42" s="7"/>
      <c r="O42" s="85">
        <v>1</v>
      </c>
      <c r="P42" s="99"/>
      <c r="Q42" s="94" t="s">
        <v>58</v>
      </c>
      <c r="R42" s="94" t="s">
        <v>132</v>
      </c>
      <c r="S42" s="2">
        <v>40</v>
      </c>
      <c r="T42" s="2">
        <v>60</v>
      </c>
      <c r="U42" s="2">
        <v>1030</v>
      </c>
      <c r="V42" s="2">
        <v>0.7</v>
      </c>
      <c r="W42" s="2">
        <f>(U42*S42*T42*0.746)/(3600*75*V42)</f>
        <v>9.7572063492063492</v>
      </c>
      <c r="X42" s="2">
        <f>W42*1.25</f>
        <v>12.196507936507937</v>
      </c>
      <c r="Y42" s="2">
        <v>15</v>
      </c>
    </row>
    <row r="43" spans="3:25" s="2" customFormat="1">
      <c r="C43" s="19">
        <v>35</v>
      </c>
      <c r="D43" s="18" t="s">
        <v>147</v>
      </c>
      <c r="E43" s="18" t="s">
        <v>385</v>
      </c>
      <c r="F43" s="18" t="s">
        <v>39</v>
      </c>
      <c r="G43" s="67" t="s">
        <v>200</v>
      </c>
      <c r="H43" s="67" t="s">
        <v>201</v>
      </c>
      <c r="I43" s="68" t="s">
        <v>390</v>
      </c>
      <c r="J43" s="72" t="s">
        <v>214</v>
      </c>
      <c r="K43" s="7">
        <v>5.5</v>
      </c>
      <c r="L43" s="7"/>
      <c r="M43" s="7"/>
      <c r="N43" s="7">
        <v>1</v>
      </c>
      <c r="O43" s="85"/>
      <c r="P43" s="99"/>
      <c r="Q43" s="94" t="s">
        <v>58</v>
      </c>
      <c r="R43" s="94" t="s">
        <v>134</v>
      </c>
      <c r="S43" s="2">
        <v>40</v>
      </c>
    </row>
    <row r="44" spans="3:25" s="2" customFormat="1">
      <c r="C44" s="19">
        <v>36</v>
      </c>
      <c r="D44" s="18" t="s">
        <v>319</v>
      </c>
      <c r="E44" s="18" t="s">
        <v>385</v>
      </c>
      <c r="F44" s="18" t="s">
        <v>320</v>
      </c>
      <c r="G44" s="67" t="s">
        <v>200</v>
      </c>
      <c r="H44" s="67" t="s">
        <v>201</v>
      </c>
      <c r="I44" s="68" t="s">
        <v>390</v>
      </c>
      <c r="J44" s="69" t="s">
        <v>202</v>
      </c>
      <c r="K44" s="7">
        <v>0.75</v>
      </c>
      <c r="L44" s="7">
        <v>1</v>
      </c>
      <c r="M44" s="7">
        <f>K44*0.125</f>
        <v>9.375E-2</v>
      </c>
      <c r="N44" s="7">
        <v>1</v>
      </c>
      <c r="O44" s="85"/>
      <c r="P44" s="99"/>
      <c r="Q44" s="94" t="s">
        <v>58</v>
      </c>
      <c r="R44" s="94" t="s">
        <v>32</v>
      </c>
    </row>
    <row r="45" spans="3:25" s="2" customFormat="1">
      <c r="C45" s="19">
        <v>37</v>
      </c>
      <c r="D45" s="18" t="s">
        <v>361</v>
      </c>
      <c r="E45" s="18" t="s">
        <v>385</v>
      </c>
      <c r="F45" s="18" t="s">
        <v>51</v>
      </c>
      <c r="G45" s="67" t="s">
        <v>200</v>
      </c>
      <c r="H45" s="67" t="s">
        <v>201</v>
      </c>
      <c r="I45" s="68" t="s">
        <v>390</v>
      </c>
      <c r="J45" s="69" t="s">
        <v>202</v>
      </c>
      <c r="K45" s="7">
        <f t="shared" ref="K45:K46" si="6">Y45</f>
        <v>2.2000000000000002</v>
      </c>
      <c r="L45" s="7">
        <v>3</v>
      </c>
      <c r="M45" s="7">
        <f>K45*0.125</f>
        <v>0.27500000000000002</v>
      </c>
      <c r="N45" s="7">
        <v>1</v>
      </c>
      <c r="O45" s="85"/>
      <c r="P45" s="99"/>
      <c r="Q45" s="94" t="s">
        <v>58</v>
      </c>
      <c r="R45" s="94" t="s">
        <v>48</v>
      </c>
      <c r="S45" s="2">
        <v>6</v>
      </c>
      <c r="T45" s="2">
        <v>40</v>
      </c>
      <c r="U45" s="2">
        <v>1030</v>
      </c>
      <c r="V45" s="2">
        <v>0.5</v>
      </c>
      <c r="W45" s="2">
        <f>(U45*S45*T45*0.746)/(3600*75*V45)</f>
        <v>1.3660088888888891</v>
      </c>
      <c r="X45" s="2">
        <f>W45*1.25</f>
        <v>1.7075111111111112</v>
      </c>
      <c r="Y45" s="2">
        <v>2.2000000000000002</v>
      </c>
    </row>
    <row r="46" spans="3:25" s="2" customFormat="1">
      <c r="C46" s="19">
        <v>38</v>
      </c>
      <c r="D46" s="18" t="s">
        <v>362</v>
      </c>
      <c r="E46" s="18" t="s">
        <v>385</v>
      </c>
      <c r="F46" s="18" t="s">
        <v>51</v>
      </c>
      <c r="G46" s="67" t="s">
        <v>200</v>
      </c>
      <c r="H46" s="67" t="s">
        <v>389</v>
      </c>
      <c r="I46" s="68" t="s">
        <v>390</v>
      </c>
      <c r="J46" s="69" t="s">
        <v>202</v>
      </c>
      <c r="K46" s="7">
        <f t="shared" si="6"/>
        <v>2.2000000000000002</v>
      </c>
      <c r="L46" s="7">
        <v>3</v>
      </c>
      <c r="M46" s="7"/>
      <c r="N46" s="7"/>
      <c r="O46" s="85">
        <v>1</v>
      </c>
      <c r="P46" s="99"/>
      <c r="Q46" s="94" t="s">
        <v>58</v>
      </c>
      <c r="R46" s="94" t="s">
        <v>48</v>
      </c>
      <c r="S46" s="2">
        <v>6</v>
      </c>
      <c r="T46" s="2">
        <v>40</v>
      </c>
      <c r="U46" s="2">
        <v>1030</v>
      </c>
      <c r="V46" s="2">
        <v>0.5</v>
      </c>
      <c r="W46" s="2">
        <f>(U46*S46*T46*0.746)/(3600*75*V46)</f>
        <v>1.3660088888888891</v>
      </c>
      <c r="X46" s="2">
        <f>W46*1.25</f>
        <v>1.7075111111111112</v>
      </c>
      <c r="Y46" s="2">
        <v>2.2000000000000002</v>
      </c>
    </row>
    <row r="47" spans="3:25" s="2" customFormat="1">
      <c r="C47" s="19">
        <v>39</v>
      </c>
      <c r="D47" s="18" t="s">
        <v>148</v>
      </c>
      <c r="E47" s="18" t="s">
        <v>385</v>
      </c>
      <c r="F47" s="18" t="s">
        <v>41</v>
      </c>
      <c r="G47" s="67" t="s">
        <v>200</v>
      </c>
      <c r="H47" s="67" t="s">
        <v>201</v>
      </c>
      <c r="I47" s="68" t="s">
        <v>390</v>
      </c>
      <c r="J47" s="72" t="s">
        <v>214</v>
      </c>
      <c r="K47" s="7">
        <v>5.5</v>
      </c>
      <c r="L47" s="7"/>
      <c r="M47" s="7"/>
      <c r="N47" s="7">
        <v>1</v>
      </c>
      <c r="O47" s="85"/>
      <c r="P47" s="99"/>
      <c r="Q47" s="94" t="s">
        <v>58</v>
      </c>
      <c r="R47" s="94" t="s">
        <v>48</v>
      </c>
      <c r="S47" s="2">
        <v>6</v>
      </c>
    </row>
    <row r="48" spans="3:25" s="2" customFormat="1">
      <c r="C48" s="19">
        <v>40</v>
      </c>
      <c r="D48" s="18" t="s">
        <v>84</v>
      </c>
      <c r="E48" s="18" t="s">
        <v>385</v>
      </c>
      <c r="F48" s="18" t="s">
        <v>94</v>
      </c>
      <c r="G48" s="67" t="s">
        <v>200</v>
      </c>
      <c r="H48" s="67" t="s">
        <v>201</v>
      </c>
      <c r="I48" s="68" t="s">
        <v>390</v>
      </c>
      <c r="J48" s="69" t="s">
        <v>202</v>
      </c>
      <c r="K48" s="7">
        <v>3.75</v>
      </c>
      <c r="L48" s="7"/>
      <c r="M48" s="7"/>
      <c r="N48" s="7">
        <v>1</v>
      </c>
      <c r="O48" s="85"/>
      <c r="P48" s="99"/>
      <c r="Q48" s="94" t="s">
        <v>58</v>
      </c>
      <c r="R48" s="94" t="s">
        <v>149</v>
      </c>
    </row>
    <row r="49" spans="3:25" s="2" customFormat="1">
      <c r="C49" s="19">
        <v>41</v>
      </c>
      <c r="D49" s="18" t="s">
        <v>112</v>
      </c>
      <c r="E49" s="18" t="s">
        <v>385</v>
      </c>
      <c r="F49" s="18" t="s">
        <v>93</v>
      </c>
      <c r="G49" s="67" t="s">
        <v>200</v>
      </c>
      <c r="H49" s="67" t="s">
        <v>201</v>
      </c>
      <c r="I49" s="68" t="s">
        <v>390</v>
      </c>
      <c r="J49" s="72" t="s">
        <v>214</v>
      </c>
      <c r="K49" s="7">
        <v>15</v>
      </c>
      <c r="L49" s="7"/>
      <c r="M49" s="7"/>
      <c r="N49" s="7">
        <v>1</v>
      </c>
      <c r="O49" s="85"/>
      <c r="P49" s="99"/>
      <c r="Q49" s="94" t="s">
        <v>58</v>
      </c>
      <c r="R49" s="94" t="s">
        <v>113</v>
      </c>
    </row>
    <row r="50" spans="3:25" s="2" customFormat="1">
      <c r="C50" s="19">
        <v>42</v>
      </c>
      <c r="D50" s="18" t="s">
        <v>150</v>
      </c>
      <c r="E50" s="18" t="s">
        <v>385</v>
      </c>
      <c r="F50" s="18" t="s">
        <v>95</v>
      </c>
      <c r="G50" s="67" t="s">
        <v>200</v>
      </c>
      <c r="H50" s="67" t="s">
        <v>201</v>
      </c>
      <c r="I50" s="68" t="s">
        <v>390</v>
      </c>
      <c r="J50" s="72" t="s">
        <v>214</v>
      </c>
      <c r="K50" s="7">
        <v>5.5</v>
      </c>
      <c r="L50" s="7"/>
      <c r="M50" s="7"/>
      <c r="N50" s="7">
        <v>1</v>
      </c>
      <c r="O50" s="85"/>
      <c r="P50" s="99"/>
      <c r="Q50" s="94" t="s">
        <v>58</v>
      </c>
      <c r="R50" s="94" t="s">
        <v>149</v>
      </c>
    </row>
    <row r="51" spans="3:25" s="2" customFormat="1">
      <c r="C51" s="19">
        <v>43</v>
      </c>
      <c r="D51" s="18" t="s">
        <v>363</v>
      </c>
      <c r="E51" s="18" t="s">
        <v>386</v>
      </c>
      <c r="F51" s="18" t="s">
        <v>11</v>
      </c>
      <c r="G51" s="67" t="s">
        <v>200</v>
      </c>
      <c r="H51" s="67" t="s">
        <v>201</v>
      </c>
      <c r="I51" s="68" t="s">
        <v>390</v>
      </c>
      <c r="J51" s="69" t="s">
        <v>202</v>
      </c>
      <c r="K51" s="7">
        <f t="shared" ref="K51:K52" si="7">Y51</f>
        <v>0.55000000000000004</v>
      </c>
      <c r="L51" s="7">
        <v>0.75</v>
      </c>
      <c r="M51" s="7">
        <f>K51*0.125</f>
        <v>6.8750000000000006E-2</v>
      </c>
      <c r="N51" s="7">
        <v>1</v>
      </c>
      <c r="O51" s="85"/>
      <c r="P51" s="99"/>
      <c r="Q51" s="94" t="s">
        <v>58</v>
      </c>
      <c r="R51" s="94" t="s">
        <v>46</v>
      </c>
      <c r="S51" s="2">
        <v>2</v>
      </c>
      <c r="T51" s="2">
        <v>15</v>
      </c>
      <c r="U51" s="2">
        <v>1000</v>
      </c>
      <c r="V51" s="2">
        <v>0.5</v>
      </c>
      <c r="W51" s="2">
        <f>(U51*S51*T51*0.746)/(3600*75*V51)</f>
        <v>0.16577777777777777</v>
      </c>
      <c r="X51" s="2">
        <f>W51*1.25</f>
        <v>0.20722222222222222</v>
      </c>
      <c r="Y51" s="2">
        <v>0.55000000000000004</v>
      </c>
    </row>
    <row r="52" spans="3:25" s="2" customFormat="1">
      <c r="C52" s="19">
        <v>44</v>
      </c>
      <c r="D52" s="18" t="s">
        <v>364</v>
      </c>
      <c r="E52" s="18" t="s">
        <v>386</v>
      </c>
      <c r="F52" s="18" t="s">
        <v>11</v>
      </c>
      <c r="G52" s="67" t="s">
        <v>200</v>
      </c>
      <c r="H52" s="67" t="s">
        <v>389</v>
      </c>
      <c r="I52" s="68" t="s">
        <v>390</v>
      </c>
      <c r="J52" s="69" t="s">
        <v>202</v>
      </c>
      <c r="K52" s="7">
        <f t="shared" si="7"/>
        <v>0.55000000000000004</v>
      </c>
      <c r="L52" s="7">
        <v>0.75</v>
      </c>
      <c r="M52" s="7"/>
      <c r="N52" s="7"/>
      <c r="O52" s="85">
        <v>1</v>
      </c>
      <c r="P52" s="99"/>
      <c r="Q52" s="94" t="s">
        <v>58</v>
      </c>
      <c r="R52" s="94" t="s">
        <v>46</v>
      </c>
      <c r="S52" s="2">
        <v>2</v>
      </c>
      <c r="T52" s="2">
        <v>15</v>
      </c>
      <c r="U52" s="2">
        <v>1000</v>
      </c>
      <c r="V52" s="2">
        <v>0.5</v>
      </c>
      <c r="W52" s="2">
        <f>(U52*S52*T52*0.746)/(3600*75*V52)</f>
        <v>0.16577777777777777</v>
      </c>
      <c r="X52" s="2">
        <f>W52*1.25</f>
        <v>0.20722222222222222</v>
      </c>
      <c r="Y52" s="2">
        <v>0.55000000000000004</v>
      </c>
    </row>
    <row r="53" spans="3:25" s="2" customFormat="1">
      <c r="C53" s="19">
        <v>45</v>
      </c>
      <c r="D53" s="18" t="s">
        <v>299</v>
      </c>
      <c r="E53" s="18" t="s">
        <v>381</v>
      </c>
      <c r="F53" s="18" t="s">
        <v>300</v>
      </c>
      <c r="G53" s="67" t="s">
        <v>200</v>
      </c>
      <c r="H53" s="67" t="s">
        <v>201</v>
      </c>
      <c r="I53" s="68" t="s">
        <v>390</v>
      </c>
      <c r="J53" s="69" t="s">
        <v>202</v>
      </c>
      <c r="K53" s="7">
        <v>2.2000000000000002</v>
      </c>
      <c r="L53" s="7">
        <v>3</v>
      </c>
      <c r="M53" s="7">
        <f>K53*0.125</f>
        <v>0.27500000000000002</v>
      </c>
      <c r="N53" s="7">
        <v>1</v>
      </c>
      <c r="O53" s="85"/>
      <c r="P53" s="99"/>
      <c r="Q53" s="94" t="s">
        <v>58</v>
      </c>
      <c r="R53" s="94"/>
    </row>
    <row r="54" spans="3:25" s="2" customFormat="1">
      <c r="C54" s="19">
        <v>46</v>
      </c>
      <c r="D54" s="18" t="s">
        <v>365</v>
      </c>
      <c r="E54" s="18" t="s">
        <v>381</v>
      </c>
      <c r="F54" s="18" t="s">
        <v>56</v>
      </c>
      <c r="G54" s="67" t="s">
        <v>200</v>
      </c>
      <c r="H54" s="67" t="s">
        <v>201</v>
      </c>
      <c r="I54" s="68" t="s">
        <v>390</v>
      </c>
      <c r="J54" s="69" t="s">
        <v>202</v>
      </c>
      <c r="K54" s="7">
        <f t="shared" ref="K54:K55" si="8">Y54</f>
        <v>2.2000000000000002</v>
      </c>
      <c r="L54" s="7">
        <v>3</v>
      </c>
      <c r="M54" s="7">
        <f>K54*0.125</f>
        <v>0.27500000000000002</v>
      </c>
      <c r="N54" s="7">
        <v>1</v>
      </c>
      <c r="O54" s="85"/>
      <c r="P54" s="99"/>
      <c r="Q54" s="94" t="s">
        <v>58</v>
      </c>
      <c r="R54" s="94" t="s">
        <v>71</v>
      </c>
      <c r="S54" s="2">
        <v>20</v>
      </c>
      <c r="T54" s="2">
        <v>20</v>
      </c>
      <c r="U54" s="2">
        <v>1000</v>
      </c>
      <c r="V54" s="2">
        <v>0.7</v>
      </c>
      <c r="W54" s="2">
        <f>(U54*S54*T54*0.746)/(3600*75*V54)</f>
        <v>1.5788359788359789</v>
      </c>
      <c r="X54" s="2">
        <f>W54*1.25</f>
        <v>1.9735449735449737</v>
      </c>
      <c r="Y54" s="2">
        <v>2.2000000000000002</v>
      </c>
    </row>
    <row r="55" spans="3:25" s="2" customFormat="1">
      <c r="C55" s="19">
        <v>47</v>
      </c>
      <c r="D55" s="18" t="s">
        <v>366</v>
      </c>
      <c r="E55" s="18" t="s">
        <v>381</v>
      </c>
      <c r="F55" s="18" t="s">
        <v>56</v>
      </c>
      <c r="G55" s="67" t="s">
        <v>200</v>
      </c>
      <c r="H55" s="67" t="s">
        <v>389</v>
      </c>
      <c r="I55" s="68" t="s">
        <v>390</v>
      </c>
      <c r="J55" s="69" t="s">
        <v>202</v>
      </c>
      <c r="K55" s="7">
        <f t="shared" si="8"/>
        <v>2.2000000000000002</v>
      </c>
      <c r="L55" s="7">
        <v>3</v>
      </c>
      <c r="M55" s="7"/>
      <c r="N55" s="7"/>
      <c r="O55" s="85">
        <v>1</v>
      </c>
      <c r="P55" s="99"/>
      <c r="Q55" s="94" t="s">
        <v>58</v>
      </c>
      <c r="R55" s="94" t="s">
        <v>71</v>
      </c>
      <c r="S55" s="2">
        <v>20</v>
      </c>
      <c r="T55" s="2">
        <v>20</v>
      </c>
      <c r="U55" s="2">
        <v>1000</v>
      </c>
      <c r="V55" s="2">
        <v>0.7</v>
      </c>
      <c r="W55" s="2">
        <f>(U55*S55*T55*0.746)/(3600*75*V55)</f>
        <v>1.5788359788359789</v>
      </c>
      <c r="X55" s="2">
        <f>W55*1.25</f>
        <v>1.9735449735449737</v>
      </c>
      <c r="Y55" s="2">
        <v>2.2000000000000002</v>
      </c>
    </row>
    <row r="56" spans="3:25" s="2" customFormat="1">
      <c r="C56" s="19">
        <v>48</v>
      </c>
      <c r="D56" s="18" t="s">
        <v>371</v>
      </c>
      <c r="E56" s="18" t="s">
        <v>387</v>
      </c>
      <c r="F56" s="18" t="s">
        <v>109</v>
      </c>
      <c r="G56" s="67" t="s">
        <v>200</v>
      </c>
      <c r="H56" s="67" t="s">
        <v>201</v>
      </c>
      <c r="I56" s="68" t="s">
        <v>390</v>
      </c>
      <c r="J56" s="72" t="s">
        <v>214</v>
      </c>
      <c r="K56" s="7">
        <v>75</v>
      </c>
      <c r="L56" s="7"/>
      <c r="M56" s="7"/>
      <c r="N56" s="7">
        <v>1</v>
      </c>
      <c r="O56" s="85"/>
      <c r="P56" s="99"/>
      <c r="Q56" s="94" t="s">
        <v>58</v>
      </c>
      <c r="R56" s="94" t="s">
        <v>344</v>
      </c>
    </row>
    <row r="57" spans="3:25" s="2" customFormat="1">
      <c r="C57" s="19">
        <v>49</v>
      </c>
      <c r="D57" s="18" t="s">
        <v>367</v>
      </c>
      <c r="E57" s="18" t="s">
        <v>384</v>
      </c>
      <c r="F57" s="18" t="s">
        <v>33</v>
      </c>
      <c r="G57" s="67" t="s">
        <v>200</v>
      </c>
      <c r="H57" s="67" t="s">
        <v>201</v>
      </c>
      <c r="I57" s="68" t="s">
        <v>390</v>
      </c>
      <c r="J57" s="69" t="s">
        <v>202</v>
      </c>
      <c r="K57" s="7">
        <f t="shared" ref="K57:K58" si="9">Y57</f>
        <v>0.55000000000000004</v>
      </c>
      <c r="L57" s="7">
        <v>0.75</v>
      </c>
      <c r="M57" s="7">
        <f>K57*0.125</f>
        <v>6.8750000000000006E-2</v>
      </c>
      <c r="N57" s="7">
        <v>1</v>
      </c>
      <c r="O57" s="85"/>
      <c r="P57" s="99"/>
      <c r="Q57" s="94" t="s">
        <v>58</v>
      </c>
      <c r="R57" s="94" t="s">
        <v>30</v>
      </c>
      <c r="S57" s="2">
        <v>2</v>
      </c>
      <c r="T57" s="2">
        <v>10</v>
      </c>
      <c r="U57" s="2">
        <v>1000</v>
      </c>
      <c r="V57" s="2">
        <v>0.5</v>
      </c>
      <c r="W57" s="2">
        <f>(U57*S57*T57*0.746)/(3600*75*V57)</f>
        <v>0.11051851851851852</v>
      </c>
      <c r="X57" s="2">
        <f>W57*1.25</f>
        <v>0.13814814814814813</v>
      </c>
      <c r="Y57" s="2">
        <v>0.55000000000000004</v>
      </c>
    </row>
    <row r="58" spans="3:25" s="2" customFormat="1">
      <c r="C58" s="19">
        <v>50</v>
      </c>
      <c r="D58" s="18" t="s">
        <v>368</v>
      </c>
      <c r="E58" s="18" t="s">
        <v>384</v>
      </c>
      <c r="F58" s="18" t="s">
        <v>33</v>
      </c>
      <c r="G58" s="67" t="s">
        <v>200</v>
      </c>
      <c r="H58" s="67" t="s">
        <v>389</v>
      </c>
      <c r="I58" s="68" t="s">
        <v>390</v>
      </c>
      <c r="J58" s="69" t="s">
        <v>202</v>
      </c>
      <c r="K58" s="7">
        <f t="shared" si="9"/>
        <v>0.55000000000000004</v>
      </c>
      <c r="L58" s="7">
        <v>0.75</v>
      </c>
      <c r="M58" s="7"/>
      <c r="N58" s="7"/>
      <c r="O58" s="85">
        <v>1</v>
      </c>
      <c r="P58" s="99"/>
      <c r="Q58" s="94" t="s">
        <v>58</v>
      </c>
      <c r="R58" s="94" t="s">
        <v>30</v>
      </c>
      <c r="S58" s="2">
        <v>2</v>
      </c>
      <c r="T58" s="2">
        <v>10</v>
      </c>
      <c r="U58" s="2">
        <v>1000</v>
      </c>
      <c r="V58" s="2">
        <v>0.5</v>
      </c>
      <c r="W58" s="2">
        <f>(U58*S58*T58*0.746)/(3600*75*V58)</f>
        <v>0.11051851851851852</v>
      </c>
      <c r="X58" s="2">
        <f>W58*1.25</f>
        <v>0.13814814814814813</v>
      </c>
      <c r="Y58" s="2">
        <v>0.55000000000000004</v>
      </c>
    </row>
    <row r="59" spans="3:25" s="2" customFormat="1">
      <c r="C59" s="19">
        <v>51</v>
      </c>
      <c r="D59" s="18" t="s">
        <v>314</v>
      </c>
      <c r="E59" s="18" t="s">
        <v>384</v>
      </c>
      <c r="F59" s="18" t="s">
        <v>315</v>
      </c>
      <c r="G59" s="67" t="s">
        <v>200</v>
      </c>
      <c r="H59" s="67" t="s">
        <v>201</v>
      </c>
      <c r="I59" s="68" t="s">
        <v>390</v>
      </c>
      <c r="J59" s="69" t="s">
        <v>202</v>
      </c>
      <c r="K59" s="7">
        <v>0.75</v>
      </c>
      <c r="L59" s="7">
        <v>1</v>
      </c>
      <c r="M59" s="7">
        <f>K59*0.125</f>
        <v>9.375E-2</v>
      </c>
      <c r="N59" s="7">
        <v>1</v>
      </c>
      <c r="O59" s="85"/>
      <c r="P59" s="99"/>
      <c r="Q59" s="94" t="s">
        <v>58</v>
      </c>
      <c r="R59" s="94"/>
    </row>
    <row r="60" spans="3:25" s="2" customFormat="1">
      <c r="C60" s="19">
        <v>52</v>
      </c>
      <c r="D60" s="18" t="s">
        <v>369</v>
      </c>
      <c r="E60" s="18" t="s">
        <v>384</v>
      </c>
      <c r="F60" s="18" t="s">
        <v>29</v>
      </c>
      <c r="G60" s="67" t="s">
        <v>200</v>
      </c>
      <c r="H60" s="67" t="s">
        <v>201</v>
      </c>
      <c r="I60" s="68" t="s">
        <v>390</v>
      </c>
      <c r="J60" s="69" t="s">
        <v>202</v>
      </c>
      <c r="K60" s="7">
        <f t="shared" ref="K60:K61" si="10">Y60</f>
        <v>0.55000000000000004</v>
      </c>
      <c r="L60" s="7">
        <v>0.75</v>
      </c>
      <c r="M60" s="7">
        <f>K60*0.125</f>
        <v>6.8750000000000006E-2</v>
      </c>
      <c r="N60" s="7">
        <v>1</v>
      </c>
      <c r="O60" s="85"/>
      <c r="P60" s="99"/>
      <c r="Q60" s="94" t="s">
        <v>58</v>
      </c>
      <c r="R60" s="94" t="s">
        <v>30</v>
      </c>
      <c r="S60" s="2">
        <v>2</v>
      </c>
      <c r="T60" s="2">
        <v>10</v>
      </c>
      <c r="U60" s="2">
        <v>1000</v>
      </c>
      <c r="V60" s="2">
        <v>0.5</v>
      </c>
      <c r="W60" s="2">
        <f>(U60*S60*T60*0.746)/(3600*75*V60)</f>
        <v>0.11051851851851852</v>
      </c>
      <c r="X60" s="2">
        <f>W60*1.25</f>
        <v>0.13814814814814813</v>
      </c>
      <c r="Y60" s="2">
        <v>0.55000000000000004</v>
      </c>
    </row>
    <row r="61" spans="3:25" s="2" customFormat="1">
      <c r="C61" s="19">
        <v>53</v>
      </c>
      <c r="D61" s="18" t="s">
        <v>370</v>
      </c>
      <c r="E61" s="18" t="s">
        <v>384</v>
      </c>
      <c r="F61" s="18" t="s">
        <v>29</v>
      </c>
      <c r="G61" s="67" t="s">
        <v>200</v>
      </c>
      <c r="H61" s="67" t="s">
        <v>389</v>
      </c>
      <c r="I61" s="68" t="s">
        <v>390</v>
      </c>
      <c r="J61" s="69" t="s">
        <v>202</v>
      </c>
      <c r="K61" s="7">
        <f t="shared" si="10"/>
        <v>0.55000000000000004</v>
      </c>
      <c r="L61" s="7">
        <v>0.75</v>
      </c>
      <c r="M61" s="7"/>
      <c r="N61" s="7"/>
      <c r="O61" s="85">
        <v>1</v>
      </c>
      <c r="P61" s="99"/>
      <c r="Q61" s="94" t="s">
        <v>58</v>
      </c>
      <c r="R61" s="94" t="s">
        <v>30</v>
      </c>
      <c r="S61" s="2">
        <v>2</v>
      </c>
      <c r="T61" s="2">
        <v>10</v>
      </c>
      <c r="U61" s="2">
        <v>1000</v>
      </c>
      <c r="V61" s="2">
        <v>0.5</v>
      </c>
      <c r="W61" s="2">
        <f>(U61*S61*T61*0.746)/(3600*75*V61)</f>
        <v>0.11051851851851852</v>
      </c>
      <c r="X61" s="2">
        <f>W61*1.25</f>
        <v>0.13814814814814813</v>
      </c>
      <c r="Y61" s="2">
        <v>0.55000000000000004</v>
      </c>
    </row>
    <row r="62" spans="3:25" s="2" customFormat="1">
      <c r="C62" s="19">
        <v>54</v>
      </c>
      <c r="D62" s="18" t="s">
        <v>301</v>
      </c>
      <c r="E62" s="18" t="s">
        <v>381</v>
      </c>
      <c r="F62" s="18" t="s">
        <v>302</v>
      </c>
      <c r="G62" s="67" t="s">
        <v>200</v>
      </c>
      <c r="H62" s="67" t="s">
        <v>201</v>
      </c>
      <c r="I62" s="68" t="s">
        <v>390</v>
      </c>
      <c r="J62" s="69" t="s">
        <v>202</v>
      </c>
      <c r="K62" s="7">
        <v>2.2000000000000002</v>
      </c>
      <c r="L62" s="7">
        <v>3</v>
      </c>
      <c r="M62" s="7">
        <f t="shared" ref="M62:M64" si="11">K62*0.125</f>
        <v>0.27500000000000002</v>
      </c>
      <c r="N62" s="7">
        <v>1</v>
      </c>
      <c r="O62" s="85"/>
      <c r="P62" s="99"/>
      <c r="Q62" s="94" t="s">
        <v>58</v>
      </c>
      <c r="R62" s="94"/>
    </row>
    <row r="63" spans="3:25" s="2" customFormat="1" ht="28.8">
      <c r="C63" s="19">
        <v>55</v>
      </c>
      <c r="D63" s="27" t="s">
        <v>310</v>
      </c>
      <c r="E63" s="18" t="s">
        <v>383</v>
      </c>
      <c r="F63" s="73" t="s">
        <v>311</v>
      </c>
      <c r="G63" s="67" t="s">
        <v>200</v>
      </c>
      <c r="H63" s="67" t="s">
        <v>201</v>
      </c>
      <c r="I63" s="68" t="s">
        <v>390</v>
      </c>
      <c r="J63" s="69" t="s">
        <v>202</v>
      </c>
      <c r="K63" s="7">
        <v>1.5</v>
      </c>
      <c r="L63" s="7">
        <v>2</v>
      </c>
      <c r="M63" s="7">
        <f t="shared" si="11"/>
        <v>0.1875</v>
      </c>
      <c r="N63" s="7">
        <v>1</v>
      </c>
      <c r="O63" s="85"/>
      <c r="P63" s="99"/>
      <c r="Q63" s="94" t="s">
        <v>58</v>
      </c>
      <c r="R63" s="94"/>
    </row>
    <row r="64" spans="3:25" s="2" customFormat="1" ht="28.8">
      <c r="C64" s="19">
        <v>56</v>
      </c>
      <c r="D64" s="27" t="s">
        <v>312</v>
      </c>
      <c r="E64" s="18" t="s">
        <v>383</v>
      </c>
      <c r="F64" s="73" t="s">
        <v>313</v>
      </c>
      <c r="G64" s="67" t="s">
        <v>200</v>
      </c>
      <c r="H64" s="67" t="s">
        <v>201</v>
      </c>
      <c r="I64" s="68" t="s">
        <v>390</v>
      </c>
      <c r="J64" s="69" t="s">
        <v>202</v>
      </c>
      <c r="K64" s="7">
        <v>1.5</v>
      </c>
      <c r="L64" s="7">
        <v>2</v>
      </c>
      <c r="M64" s="7">
        <f t="shared" si="11"/>
        <v>0.1875</v>
      </c>
      <c r="N64" s="7">
        <v>1</v>
      </c>
      <c r="O64" s="85"/>
      <c r="P64" s="99"/>
      <c r="Q64" s="94" t="s">
        <v>58</v>
      </c>
      <c r="R64" s="94"/>
    </row>
    <row r="65" spans="3:25" s="2" customFormat="1">
      <c r="C65" s="19">
        <v>58</v>
      </c>
      <c r="D65" s="27" t="s">
        <v>373</v>
      </c>
      <c r="E65" s="18" t="s">
        <v>386</v>
      </c>
      <c r="F65" s="27" t="s">
        <v>322</v>
      </c>
      <c r="G65" s="67" t="s">
        <v>200</v>
      </c>
      <c r="H65" s="67" t="s">
        <v>201</v>
      </c>
      <c r="I65" s="68" t="s">
        <v>390</v>
      </c>
      <c r="J65" s="69" t="s">
        <v>202</v>
      </c>
      <c r="K65" s="7"/>
      <c r="L65" s="7"/>
      <c r="M65" s="7"/>
      <c r="N65" s="7">
        <v>1</v>
      </c>
      <c r="O65" s="85"/>
      <c r="P65" s="99"/>
      <c r="Q65" s="94" t="s">
        <v>58</v>
      </c>
      <c r="R65" s="94" t="s">
        <v>372</v>
      </c>
      <c r="S65" s="2">
        <v>20</v>
      </c>
    </row>
    <row r="66" spans="3:25" s="2" customFormat="1">
      <c r="C66" s="19">
        <v>59</v>
      </c>
      <c r="D66" s="27" t="s">
        <v>374</v>
      </c>
      <c r="E66" s="18" t="s">
        <v>386</v>
      </c>
      <c r="F66" s="27" t="s">
        <v>322</v>
      </c>
      <c r="G66" s="67" t="s">
        <v>200</v>
      </c>
      <c r="H66" s="67" t="s">
        <v>389</v>
      </c>
      <c r="I66" s="68" t="s">
        <v>390</v>
      </c>
      <c r="J66" s="69" t="s">
        <v>202</v>
      </c>
      <c r="K66" s="7"/>
      <c r="L66" s="7"/>
      <c r="M66" s="7"/>
      <c r="N66" s="7"/>
      <c r="O66" s="85">
        <v>1</v>
      </c>
      <c r="P66" s="99"/>
      <c r="Q66" s="94" t="s">
        <v>58</v>
      </c>
      <c r="R66" s="94" t="s">
        <v>372</v>
      </c>
      <c r="S66" s="2">
        <v>20</v>
      </c>
    </row>
    <row r="67" spans="3:25" s="2" customFormat="1">
      <c r="C67" s="19">
        <v>60</v>
      </c>
      <c r="D67" s="27" t="s">
        <v>363</v>
      </c>
      <c r="E67" s="18" t="s">
        <v>386</v>
      </c>
      <c r="F67" s="27" t="s">
        <v>325</v>
      </c>
      <c r="G67" s="67" t="s">
        <v>200</v>
      </c>
      <c r="H67" s="67" t="s">
        <v>201</v>
      </c>
      <c r="I67" s="68" t="s">
        <v>390</v>
      </c>
      <c r="J67" s="69" t="s">
        <v>202</v>
      </c>
      <c r="K67" s="7">
        <f t="shared" ref="K67:K72" si="12">Y67</f>
        <v>2.2000000000000002</v>
      </c>
      <c r="L67" s="7">
        <v>3</v>
      </c>
      <c r="M67" s="7">
        <f>K67</f>
        <v>2.2000000000000002</v>
      </c>
      <c r="N67" s="7">
        <v>1</v>
      </c>
      <c r="O67" s="85"/>
      <c r="P67" s="99"/>
      <c r="Q67" s="94" t="s">
        <v>58</v>
      </c>
      <c r="R67" s="94" t="s">
        <v>375</v>
      </c>
      <c r="S67" s="2">
        <v>12</v>
      </c>
      <c r="T67" s="2">
        <v>20</v>
      </c>
      <c r="U67" s="2">
        <v>1000</v>
      </c>
      <c r="V67" s="2">
        <v>0.5</v>
      </c>
      <c r="W67" s="2">
        <f t="shared" ref="W67:W72" si="13">(U67*S67*T67*0.746)/(3600*75*V67)</f>
        <v>1.3262222222222222</v>
      </c>
      <c r="X67" s="2">
        <f t="shared" ref="X67:X72" si="14">W67*1.25</f>
        <v>1.6577777777777778</v>
      </c>
      <c r="Y67" s="2">
        <v>2.2000000000000002</v>
      </c>
    </row>
    <row r="68" spans="3:25" s="2" customFormat="1">
      <c r="C68" s="19">
        <v>61</v>
      </c>
      <c r="D68" s="27" t="s">
        <v>364</v>
      </c>
      <c r="E68" s="18" t="s">
        <v>386</v>
      </c>
      <c r="F68" s="27" t="s">
        <v>325</v>
      </c>
      <c r="G68" s="67" t="s">
        <v>200</v>
      </c>
      <c r="H68" s="67" t="s">
        <v>389</v>
      </c>
      <c r="I68" s="68" t="s">
        <v>390</v>
      </c>
      <c r="J68" s="69" t="s">
        <v>202</v>
      </c>
      <c r="K68" s="7">
        <f t="shared" si="12"/>
        <v>2.2000000000000002</v>
      </c>
      <c r="L68" s="7">
        <v>3</v>
      </c>
      <c r="M68" s="7"/>
      <c r="N68" s="7"/>
      <c r="O68" s="85"/>
      <c r="P68" s="99"/>
      <c r="Q68" s="94" t="s">
        <v>58</v>
      </c>
      <c r="R68" s="94" t="s">
        <v>375</v>
      </c>
      <c r="S68" s="2">
        <v>12</v>
      </c>
      <c r="T68" s="2">
        <v>20</v>
      </c>
      <c r="U68" s="2">
        <v>1000</v>
      </c>
      <c r="V68" s="2">
        <v>0.5</v>
      </c>
      <c r="W68" s="2">
        <f t="shared" si="13"/>
        <v>1.3262222222222222</v>
      </c>
      <c r="X68" s="2">
        <f t="shared" si="14"/>
        <v>1.6577777777777778</v>
      </c>
      <c r="Y68" s="2">
        <v>2.2000000000000002</v>
      </c>
    </row>
    <row r="69" spans="3:25" s="2" customFormat="1">
      <c r="C69" s="19">
        <v>64</v>
      </c>
      <c r="D69" s="27" t="s">
        <v>376</v>
      </c>
      <c r="E69" s="18" t="s">
        <v>386</v>
      </c>
      <c r="F69" s="18" t="s">
        <v>330</v>
      </c>
      <c r="G69" s="67" t="s">
        <v>200</v>
      </c>
      <c r="H69" s="67" t="s">
        <v>201</v>
      </c>
      <c r="I69" s="68" t="s">
        <v>390</v>
      </c>
      <c r="J69" s="69" t="s">
        <v>202</v>
      </c>
      <c r="K69" s="7">
        <f t="shared" si="12"/>
        <v>3</v>
      </c>
      <c r="L69" s="7">
        <v>4</v>
      </c>
      <c r="M69" s="7">
        <f>K69*0.05</f>
        <v>0.15000000000000002</v>
      </c>
      <c r="N69" s="7">
        <v>1</v>
      </c>
      <c r="O69" s="85"/>
      <c r="P69" s="99"/>
      <c r="Q69" s="94" t="s">
        <v>58</v>
      </c>
      <c r="R69" s="94" t="s">
        <v>375</v>
      </c>
      <c r="S69" s="2">
        <v>12</v>
      </c>
      <c r="T69" s="2">
        <v>30</v>
      </c>
      <c r="U69" s="2">
        <v>1000</v>
      </c>
      <c r="V69" s="2">
        <v>0.5</v>
      </c>
      <c r="W69" s="2">
        <f t="shared" si="13"/>
        <v>1.9893333333333334</v>
      </c>
      <c r="X69" s="2">
        <f t="shared" si="14"/>
        <v>2.4866666666666668</v>
      </c>
      <c r="Y69" s="2">
        <v>3</v>
      </c>
    </row>
    <row r="70" spans="3:25" s="2" customFormat="1">
      <c r="C70" s="19">
        <v>65</v>
      </c>
      <c r="D70" s="27" t="s">
        <v>377</v>
      </c>
      <c r="E70" s="18" t="s">
        <v>386</v>
      </c>
      <c r="F70" s="18" t="s">
        <v>330</v>
      </c>
      <c r="G70" s="67" t="s">
        <v>200</v>
      </c>
      <c r="H70" s="67" t="s">
        <v>389</v>
      </c>
      <c r="I70" s="68" t="s">
        <v>390</v>
      </c>
      <c r="J70" s="69" t="s">
        <v>202</v>
      </c>
      <c r="K70" s="7">
        <f t="shared" si="12"/>
        <v>3</v>
      </c>
      <c r="L70" s="7">
        <v>4</v>
      </c>
      <c r="M70" s="7"/>
      <c r="N70" s="7"/>
      <c r="O70" s="85">
        <v>1</v>
      </c>
      <c r="P70" s="99"/>
      <c r="Q70" s="94" t="s">
        <v>58</v>
      </c>
      <c r="R70" s="94" t="s">
        <v>375</v>
      </c>
      <c r="S70" s="2">
        <v>12</v>
      </c>
      <c r="T70" s="2">
        <v>30</v>
      </c>
      <c r="U70" s="2">
        <v>1000</v>
      </c>
      <c r="V70" s="2">
        <v>0.5</v>
      </c>
      <c r="W70" s="2">
        <f t="shared" si="13"/>
        <v>1.9893333333333334</v>
      </c>
      <c r="X70" s="2">
        <f t="shared" si="14"/>
        <v>2.4866666666666668</v>
      </c>
      <c r="Y70" s="2">
        <v>3</v>
      </c>
    </row>
    <row r="71" spans="3:25" s="2" customFormat="1">
      <c r="C71" s="19">
        <v>66</v>
      </c>
      <c r="D71" s="27" t="s">
        <v>378</v>
      </c>
      <c r="E71" s="18" t="s">
        <v>386</v>
      </c>
      <c r="F71" s="27" t="s">
        <v>335</v>
      </c>
      <c r="G71" s="67" t="s">
        <v>200</v>
      </c>
      <c r="H71" s="67" t="s">
        <v>201</v>
      </c>
      <c r="I71" s="68" t="s">
        <v>390</v>
      </c>
      <c r="J71" s="69" t="s">
        <v>202</v>
      </c>
      <c r="K71" s="7">
        <f t="shared" si="12"/>
        <v>3</v>
      </c>
      <c r="L71" s="7">
        <v>4</v>
      </c>
      <c r="M71" s="7">
        <f>K71</f>
        <v>3</v>
      </c>
      <c r="N71" s="7">
        <v>1</v>
      </c>
      <c r="O71" s="85"/>
      <c r="P71" s="99"/>
      <c r="Q71" s="94" t="s">
        <v>58</v>
      </c>
      <c r="R71" s="94" t="s">
        <v>375</v>
      </c>
      <c r="S71" s="2">
        <v>12</v>
      </c>
      <c r="T71" s="2">
        <v>30</v>
      </c>
      <c r="U71" s="2">
        <v>1000</v>
      </c>
      <c r="V71" s="2">
        <v>0.5</v>
      </c>
      <c r="W71" s="2">
        <f t="shared" si="13"/>
        <v>1.9893333333333334</v>
      </c>
      <c r="X71" s="2">
        <f t="shared" si="14"/>
        <v>2.4866666666666668</v>
      </c>
      <c r="Y71" s="2">
        <v>3</v>
      </c>
    </row>
    <row r="72" spans="3:25" s="2" customFormat="1">
      <c r="C72" s="19">
        <v>67</v>
      </c>
      <c r="D72" s="27" t="s">
        <v>379</v>
      </c>
      <c r="E72" s="18" t="s">
        <v>386</v>
      </c>
      <c r="F72" s="27" t="s">
        <v>335</v>
      </c>
      <c r="G72" s="67" t="s">
        <v>200</v>
      </c>
      <c r="H72" s="67" t="s">
        <v>389</v>
      </c>
      <c r="I72" s="68" t="s">
        <v>390</v>
      </c>
      <c r="J72" s="69" t="s">
        <v>202</v>
      </c>
      <c r="K72" s="7">
        <f t="shared" si="12"/>
        <v>3</v>
      </c>
      <c r="L72" s="7">
        <v>4</v>
      </c>
      <c r="M72" s="7"/>
      <c r="N72" s="7"/>
      <c r="O72" s="85">
        <v>1</v>
      </c>
      <c r="P72" s="99"/>
      <c r="Q72" s="94" t="s">
        <v>58</v>
      </c>
      <c r="R72" s="94" t="s">
        <v>375</v>
      </c>
      <c r="S72" s="2">
        <v>12</v>
      </c>
      <c r="T72" s="2">
        <v>30</v>
      </c>
      <c r="U72" s="2">
        <v>1000</v>
      </c>
      <c r="V72" s="2">
        <v>0.5</v>
      </c>
      <c r="W72" s="2">
        <f t="shared" si="13"/>
        <v>1.9893333333333334</v>
      </c>
      <c r="X72" s="2">
        <f t="shared" si="14"/>
        <v>2.4866666666666668</v>
      </c>
      <c r="Y72" s="2">
        <v>3</v>
      </c>
    </row>
    <row r="73" spans="3:25" s="2" customFormat="1">
      <c r="C73" s="19">
        <v>70</v>
      </c>
      <c r="D73" s="7" t="s">
        <v>449</v>
      </c>
      <c r="E73" s="18" t="s">
        <v>386</v>
      </c>
      <c r="F73" s="7" t="s">
        <v>448</v>
      </c>
      <c r="G73" s="67" t="s">
        <v>200</v>
      </c>
      <c r="H73" s="67" t="s">
        <v>201</v>
      </c>
      <c r="I73" s="68" t="s">
        <v>390</v>
      </c>
      <c r="J73" s="69" t="s">
        <v>202</v>
      </c>
      <c r="K73" s="7">
        <v>5.5</v>
      </c>
      <c r="L73" s="7"/>
      <c r="M73" s="7"/>
      <c r="N73" s="7">
        <v>1</v>
      </c>
      <c r="O73" s="85"/>
      <c r="P73" s="99"/>
      <c r="Q73" s="94" t="s">
        <v>58</v>
      </c>
      <c r="R73" s="94" t="s">
        <v>375</v>
      </c>
      <c r="S73" s="2">
        <v>12</v>
      </c>
    </row>
    <row r="74" spans="3:25" s="2" customFormat="1">
      <c r="C74" s="19">
        <v>71</v>
      </c>
      <c r="D74" s="27" t="s">
        <v>339</v>
      </c>
      <c r="E74" s="18" t="s">
        <v>386</v>
      </c>
      <c r="F74" s="27" t="s">
        <v>340</v>
      </c>
      <c r="G74" s="67" t="s">
        <v>200</v>
      </c>
      <c r="H74" s="67" t="s">
        <v>201</v>
      </c>
      <c r="I74" s="68" t="s">
        <v>391</v>
      </c>
      <c r="J74" s="69" t="s">
        <v>202</v>
      </c>
      <c r="K74" s="7"/>
      <c r="L74" s="7"/>
      <c r="M74" s="7"/>
      <c r="N74" s="7">
        <v>1</v>
      </c>
      <c r="O74" s="85"/>
      <c r="P74" s="99"/>
      <c r="Q74" s="94" t="s">
        <v>58</v>
      </c>
      <c r="R74" s="94" t="s">
        <v>380</v>
      </c>
    </row>
    <row r="75" spans="3:25" s="2" customFormat="1">
      <c r="C75" s="19">
        <v>72</v>
      </c>
      <c r="D75" s="18"/>
      <c r="E75" s="18" t="s">
        <v>388</v>
      </c>
      <c r="F75" s="18" t="s">
        <v>248</v>
      </c>
      <c r="G75" s="67" t="s">
        <v>200</v>
      </c>
      <c r="H75" s="67" t="s">
        <v>201</v>
      </c>
      <c r="I75" s="68" t="s">
        <v>390</v>
      </c>
      <c r="J75" s="72" t="s">
        <v>214</v>
      </c>
      <c r="K75" s="7">
        <v>3.7</v>
      </c>
      <c r="L75" s="7"/>
      <c r="M75" s="7"/>
      <c r="N75" s="7">
        <v>1</v>
      </c>
      <c r="O75" s="85"/>
      <c r="P75" s="99"/>
      <c r="Q75" s="94" t="s">
        <v>58</v>
      </c>
      <c r="R75" s="94"/>
    </row>
    <row r="76" spans="3:25" s="2" customFormat="1" ht="15" thickBot="1">
      <c r="C76" s="111">
        <v>73</v>
      </c>
      <c r="D76" s="112"/>
      <c r="E76" s="112" t="s">
        <v>388</v>
      </c>
      <c r="F76" s="112" t="s">
        <v>249</v>
      </c>
      <c r="G76" s="113" t="s">
        <v>200</v>
      </c>
      <c r="H76" s="113" t="s">
        <v>201</v>
      </c>
      <c r="I76" s="114" t="s">
        <v>390</v>
      </c>
      <c r="J76" s="115" t="s">
        <v>214</v>
      </c>
      <c r="K76" s="116">
        <v>2.2000000000000002</v>
      </c>
      <c r="L76" s="116"/>
      <c r="M76" s="116"/>
      <c r="N76" s="116">
        <v>1</v>
      </c>
      <c r="O76" s="117"/>
      <c r="P76" s="99"/>
      <c r="Q76" s="94" t="s">
        <v>58</v>
      </c>
      <c r="R76" s="94"/>
    </row>
    <row r="77" spans="3:25" s="2" customFormat="1" ht="15" thickBot="1">
      <c r="C77" s="111">
        <v>74</v>
      </c>
      <c r="D77" s="112"/>
      <c r="E77" s="112"/>
      <c r="F77" s="112" t="s">
        <v>447</v>
      </c>
      <c r="G77" s="113" t="s">
        <v>200</v>
      </c>
      <c r="H77" s="113" t="s">
        <v>201</v>
      </c>
      <c r="I77" s="114" t="s">
        <v>390</v>
      </c>
      <c r="J77" s="115" t="s">
        <v>214</v>
      </c>
      <c r="K77" s="116">
        <v>15</v>
      </c>
      <c r="L77" s="116"/>
      <c r="M77" s="116"/>
      <c r="N77" s="116">
        <v>1</v>
      </c>
      <c r="O77" s="117"/>
      <c r="P77" s="99"/>
      <c r="Q77" s="94" t="s">
        <v>58</v>
      </c>
      <c r="R77" s="94"/>
    </row>
  </sheetData>
  <autoFilter ref="D9:D77"/>
  <mergeCells count="3">
    <mergeCell ref="N8:O8"/>
    <mergeCell ref="E2:M2"/>
    <mergeCell ref="Q8:R8"/>
  </mergeCells>
  <pageMargins left="0.7" right="0.7" top="0.75" bottom="0.75" header="0.3" footer="0.3"/>
  <pageSetup scale="45" orientation="portrait" horizontalDpi="4294967293" r:id="rId1"/>
  <colBreaks count="1" manualBreakCount="1">
    <brk id="15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1"/>
  <sheetViews>
    <sheetView view="pageBreakPreview" topLeftCell="A13" zoomScaleSheetLayoutView="100" workbookViewId="0">
      <selection activeCell="G10" sqref="G10"/>
    </sheetView>
  </sheetViews>
  <sheetFormatPr defaultColWidth="9.109375" defaultRowHeight="14.4"/>
  <cols>
    <col min="1" max="2" width="9.109375" style="74"/>
    <col min="3" max="3" width="31.44140625" style="74" customWidth="1"/>
    <col min="4" max="4" width="28" style="74" customWidth="1"/>
    <col min="5" max="5" width="32" style="74" customWidth="1"/>
    <col min="6" max="6" width="25" style="74" customWidth="1"/>
    <col min="7" max="16384" width="9.109375" style="74"/>
  </cols>
  <sheetData>
    <row r="2" spans="2:6" ht="18">
      <c r="B2" s="196" t="s">
        <v>433</v>
      </c>
      <c r="C2" s="196"/>
      <c r="D2" s="196"/>
      <c r="E2" s="196"/>
      <c r="F2" s="196"/>
    </row>
    <row r="3" spans="2:6">
      <c r="F3" s="74" t="s">
        <v>434</v>
      </c>
    </row>
    <row r="4" spans="2:6">
      <c r="B4" s="74" t="s">
        <v>426</v>
      </c>
      <c r="C4" s="74" t="s">
        <v>427</v>
      </c>
      <c r="D4" s="74" t="s">
        <v>428</v>
      </c>
      <c r="E4" s="74" t="s">
        <v>429</v>
      </c>
      <c r="F4" s="74" t="s">
        <v>430</v>
      </c>
    </row>
    <row r="6" spans="2:6">
      <c r="B6" s="74">
        <v>1</v>
      </c>
      <c r="C6" s="74" t="s">
        <v>399</v>
      </c>
    </row>
    <row r="7" spans="2:6" ht="86.4">
      <c r="B7" s="74">
        <v>2</v>
      </c>
      <c r="C7" s="74" t="s">
        <v>392</v>
      </c>
      <c r="D7" s="74" t="s">
        <v>420</v>
      </c>
      <c r="E7" s="74" t="s">
        <v>421</v>
      </c>
    </row>
    <row r="9" spans="2:6">
      <c r="B9" s="74">
        <v>3</v>
      </c>
      <c r="C9" s="74" t="s">
        <v>400</v>
      </c>
    </row>
    <row r="10" spans="2:6" ht="86.4">
      <c r="B10" s="74">
        <v>4</v>
      </c>
      <c r="C10" s="74" t="s">
        <v>393</v>
      </c>
      <c r="D10" s="74" t="s">
        <v>424</v>
      </c>
      <c r="E10" s="74" t="s">
        <v>425</v>
      </c>
    </row>
    <row r="12" spans="2:6">
      <c r="B12" s="74">
        <v>5</v>
      </c>
      <c r="C12" s="74" t="s">
        <v>401</v>
      </c>
    </row>
    <row r="13" spans="2:6" ht="57.6">
      <c r="B13" s="74">
        <v>6</v>
      </c>
      <c r="C13" s="74" t="s">
        <v>394</v>
      </c>
      <c r="D13" s="74" t="s">
        <v>411</v>
      </c>
      <c r="E13" s="74" t="s">
        <v>410</v>
      </c>
    </row>
    <row r="14" spans="2:6" ht="57.6">
      <c r="D14" s="74" t="s">
        <v>413</v>
      </c>
      <c r="E14" s="74" t="s">
        <v>412</v>
      </c>
    </row>
    <row r="16" spans="2:6">
      <c r="B16" s="74">
        <v>7</v>
      </c>
      <c r="C16" s="74" t="s">
        <v>402</v>
      </c>
    </row>
    <row r="17" spans="2:5" ht="115.2">
      <c r="B17" s="74">
        <v>8</v>
      </c>
      <c r="C17" s="74" t="s">
        <v>395</v>
      </c>
      <c r="D17" s="74" t="s">
        <v>406</v>
      </c>
      <c r="E17" s="74" t="s">
        <v>407</v>
      </c>
    </row>
    <row r="18" spans="2:5" ht="72">
      <c r="D18" s="74" t="s">
        <v>423</v>
      </c>
      <c r="E18" s="74" t="s">
        <v>422</v>
      </c>
    </row>
    <row r="20" spans="2:5">
      <c r="B20" s="74">
        <v>9</v>
      </c>
      <c r="C20" s="74" t="s">
        <v>403</v>
      </c>
    </row>
    <row r="21" spans="2:5" ht="72">
      <c r="B21" s="74">
        <v>10</v>
      </c>
      <c r="C21" s="74" t="s">
        <v>396</v>
      </c>
      <c r="D21" s="74" t="s">
        <v>431</v>
      </c>
      <c r="E21" s="74" t="s">
        <v>432</v>
      </c>
    </row>
    <row r="23" spans="2:5">
      <c r="B23" s="74">
        <v>11</v>
      </c>
      <c r="C23" s="74" t="s">
        <v>404</v>
      </c>
    </row>
    <row r="24" spans="2:5" ht="28.8">
      <c r="B24" s="74">
        <v>12</v>
      </c>
      <c r="C24" s="74" t="s">
        <v>397</v>
      </c>
      <c r="D24" s="75" t="s">
        <v>408</v>
      </c>
      <c r="E24" s="74" t="s">
        <v>409</v>
      </c>
    </row>
    <row r="25" spans="2:5" ht="57.6">
      <c r="D25" s="75" t="s">
        <v>414</v>
      </c>
      <c r="E25" s="74" t="s">
        <v>415</v>
      </c>
    </row>
    <row r="26" spans="2:5" ht="57.6">
      <c r="D26" s="75" t="s">
        <v>417</v>
      </c>
      <c r="E26" s="74" t="s">
        <v>416</v>
      </c>
    </row>
    <row r="27" spans="2:5">
      <c r="D27" s="75"/>
    </row>
    <row r="28" spans="2:5">
      <c r="B28" s="74">
        <v>13</v>
      </c>
      <c r="C28" s="74" t="s">
        <v>405</v>
      </c>
    </row>
    <row r="29" spans="2:5" ht="28.8">
      <c r="B29" s="74">
        <v>14</v>
      </c>
      <c r="C29" s="74" t="s">
        <v>398</v>
      </c>
      <c r="D29" s="75" t="s">
        <v>408</v>
      </c>
      <c r="E29" s="74" t="s">
        <v>409</v>
      </c>
    </row>
    <row r="30" spans="2:5" ht="72">
      <c r="D30" s="74" t="s">
        <v>418</v>
      </c>
      <c r="E30" s="75" t="s">
        <v>419</v>
      </c>
    </row>
    <row r="31" spans="2:5">
      <c r="E31" s="76"/>
    </row>
  </sheetData>
  <mergeCells count="1">
    <mergeCell ref="B2:F2"/>
  </mergeCell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H6"/>
  <sheetViews>
    <sheetView workbookViewId="0">
      <selection activeCell="N29" sqref="N29"/>
    </sheetView>
  </sheetViews>
  <sheetFormatPr defaultRowHeight="14.4"/>
  <sheetData>
    <row r="3" spans="2:8">
      <c r="B3" t="s">
        <v>435</v>
      </c>
      <c r="C3" t="s">
        <v>436</v>
      </c>
      <c r="D3" t="s">
        <v>438</v>
      </c>
      <c r="E3" t="s">
        <v>440</v>
      </c>
      <c r="F3" t="s">
        <v>442</v>
      </c>
      <c r="G3" t="s">
        <v>444</v>
      </c>
      <c r="H3" t="s">
        <v>445</v>
      </c>
    </row>
    <row r="4" spans="2:8">
      <c r="B4" t="s">
        <v>252</v>
      </c>
      <c r="C4" t="s">
        <v>437</v>
      </c>
      <c r="D4" t="s">
        <v>439</v>
      </c>
      <c r="E4" t="s">
        <v>441</v>
      </c>
      <c r="F4" t="s">
        <v>443</v>
      </c>
      <c r="G4" t="s">
        <v>441</v>
      </c>
      <c r="H4" t="s">
        <v>446</v>
      </c>
    </row>
    <row r="6" spans="2:8">
      <c r="B6">
        <v>50</v>
      </c>
      <c r="C6">
        <v>105</v>
      </c>
      <c r="D6">
        <v>1000</v>
      </c>
      <c r="E6">
        <v>0.8</v>
      </c>
      <c r="F6">
        <f>(D6*B6*C6*0.746)/(3600*75*E6)</f>
        <v>18.131944444444443</v>
      </c>
      <c r="G6">
        <f>F6*1.25</f>
        <v>22.664930555555554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selection activeCell="E21" sqref="E21"/>
    </sheetView>
  </sheetViews>
  <sheetFormatPr defaultColWidth="9.109375" defaultRowHeight="14.4"/>
  <cols>
    <col min="1" max="1" width="4.5546875" style="37" customWidth="1"/>
    <col min="2" max="2" width="13.5546875" style="37" customWidth="1"/>
    <col min="3" max="3" width="33.88671875" style="37" customWidth="1"/>
    <col min="4" max="4" width="22.33203125" style="126" customWidth="1"/>
    <col min="5" max="5" width="25" style="37" customWidth="1"/>
    <col min="6" max="6" width="9.109375" style="38"/>
    <col min="7" max="7" width="9.109375" style="37"/>
    <col min="8" max="11" width="9.109375" style="7"/>
    <col min="12" max="16384" width="9.109375" style="37"/>
  </cols>
  <sheetData>
    <row r="1" spans="1:11" s="33" customFormat="1" ht="18">
      <c r="B1" s="33" t="s">
        <v>486</v>
      </c>
      <c r="D1" s="125"/>
      <c r="F1" s="34"/>
      <c r="H1" s="122"/>
      <c r="I1" s="122"/>
      <c r="J1" s="122"/>
      <c r="K1" s="122"/>
    </row>
    <row r="3" spans="1:11" s="35" customFormat="1">
      <c r="B3" s="35" t="s">
        <v>0</v>
      </c>
      <c r="C3" s="35" t="s">
        <v>1</v>
      </c>
      <c r="D3" s="127" t="s">
        <v>540</v>
      </c>
      <c r="E3" s="35" t="s">
        <v>541</v>
      </c>
      <c r="F3" s="36" t="s">
        <v>3</v>
      </c>
      <c r="G3" s="36" t="s">
        <v>253</v>
      </c>
      <c r="H3" s="123" t="s">
        <v>525</v>
      </c>
      <c r="I3" s="123" t="s">
        <v>526</v>
      </c>
      <c r="J3" s="123" t="s">
        <v>527</v>
      </c>
      <c r="K3" s="123" t="s">
        <v>528</v>
      </c>
    </row>
    <row r="4" spans="1:11">
      <c r="A4" s="27">
        <v>1</v>
      </c>
      <c r="B4" s="4" t="s">
        <v>57</v>
      </c>
      <c r="C4" s="4" t="s">
        <v>52</v>
      </c>
      <c r="D4" s="8" t="s">
        <v>450</v>
      </c>
      <c r="E4" s="4" t="s">
        <v>450</v>
      </c>
      <c r="F4" s="5" t="s">
        <v>58</v>
      </c>
      <c r="H4" s="7">
        <v>10</v>
      </c>
      <c r="I4" s="7">
        <v>9</v>
      </c>
      <c r="J4" s="7">
        <v>2</v>
      </c>
      <c r="K4" s="7">
        <f>J4*I4*H4</f>
        <v>180</v>
      </c>
    </row>
    <row r="5" spans="1:11">
      <c r="A5" s="27">
        <v>2</v>
      </c>
      <c r="B5" s="4" t="s">
        <v>451</v>
      </c>
      <c r="C5" s="4" t="s">
        <v>4</v>
      </c>
      <c r="D5" s="8" t="s">
        <v>452</v>
      </c>
      <c r="E5" s="4" t="s">
        <v>542</v>
      </c>
      <c r="F5" s="129" t="s">
        <v>58</v>
      </c>
    </row>
    <row r="6" spans="1:11">
      <c r="A6" s="27">
        <v>3</v>
      </c>
      <c r="B6" s="4" t="s">
        <v>60</v>
      </c>
      <c r="C6" s="4" t="s">
        <v>6</v>
      </c>
      <c r="D6" s="8" t="s">
        <v>453</v>
      </c>
      <c r="E6" s="4" t="s">
        <v>543</v>
      </c>
      <c r="F6" s="4" t="s">
        <v>58</v>
      </c>
    </row>
    <row r="7" spans="1:11">
      <c r="A7" s="27">
        <v>4</v>
      </c>
      <c r="B7" s="4" t="s">
        <v>544</v>
      </c>
      <c r="C7" s="4" t="s">
        <v>7</v>
      </c>
      <c r="D7" s="8" t="s">
        <v>453</v>
      </c>
      <c r="E7" s="4" t="s">
        <v>453</v>
      </c>
      <c r="F7" s="4" t="s">
        <v>58</v>
      </c>
    </row>
    <row r="8" spans="1:11">
      <c r="A8" s="27">
        <v>5</v>
      </c>
      <c r="B8" s="4" t="s">
        <v>62</v>
      </c>
      <c r="C8" s="4" t="s">
        <v>50</v>
      </c>
      <c r="D8" s="8" t="s">
        <v>454</v>
      </c>
      <c r="E8" s="4" t="s">
        <v>545</v>
      </c>
      <c r="F8" s="4" t="s">
        <v>58</v>
      </c>
      <c r="H8" s="7">
        <v>8</v>
      </c>
      <c r="I8" s="7">
        <v>14</v>
      </c>
      <c r="J8" s="7">
        <v>2</v>
      </c>
      <c r="K8" s="7">
        <f>J8*I8*H8</f>
        <v>224</v>
      </c>
    </row>
    <row r="9" spans="1:11">
      <c r="A9" s="27">
        <v>6</v>
      </c>
      <c r="B9" s="4" t="s">
        <v>529</v>
      </c>
      <c r="C9" s="4" t="s">
        <v>8</v>
      </c>
      <c r="D9" s="8" t="s">
        <v>455</v>
      </c>
      <c r="E9" s="4" t="s">
        <v>546</v>
      </c>
      <c r="F9" s="4" t="s">
        <v>58</v>
      </c>
    </row>
    <row r="10" spans="1:11">
      <c r="A10" s="27">
        <v>7</v>
      </c>
      <c r="B10" s="8" t="s">
        <v>64</v>
      </c>
      <c r="C10" s="8" t="s">
        <v>9</v>
      </c>
      <c r="D10" s="8" t="s">
        <v>456</v>
      </c>
      <c r="E10" s="8" t="s">
        <v>609</v>
      </c>
      <c r="F10" s="27"/>
    </row>
    <row r="11" spans="1:11">
      <c r="A11" s="27">
        <v>8</v>
      </c>
      <c r="B11" s="8" t="s">
        <v>65</v>
      </c>
      <c r="C11" s="8" t="s">
        <v>14</v>
      </c>
      <c r="D11" s="8" t="s">
        <v>457</v>
      </c>
      <c r="E11" s="8" t="s">
        <v>609</v>
      </c>
      <c r="F11" s="27"/>
    </row>
    <row r="12" spans="1:11" s="3" customFormat="1">
      <c r="A12" s="61">
        <v>9</v>
      </c>
      <c r="B12" s="134" t="s">
        <v>547</v>
      </c>
      <c r="C12" s="134" t="s">
        <v>548</v>
      </c>
      <c r="D12" s="128" t="s">
        <v>458</v>
      </c>
      <c r="E12" s="134" t="s">
        <v>549</v>
      </c>
      <c r="F12" s="134" t="s">
        <v>69</v>
      </c>
      <c r="H12" s="120"/>
      <c r="I12" s="120"/>
      <c r="J12" s="120"/>
      <c r="K12" s="120"/>
    </row>
    <row r="13" spans="1:11">
      <c r="A13" s="27">
        <v>10</v>
      </c>
      <c r="B13" s="8" t="s">
        <v>67</v>
      </c>
      <c r="C13" s="8" t="s">
        <v>53</v>
      </c>
      <c r="D13" s="8" t="s">
        <v>459</v>
      </c>
      <c r="E13" s="8" t="s">
        <v>609</v>
      </c>
      <c r="F13" s="27"/>
    </row>
    <row r="14" spans="1:11">
      <c r="A14" s="27">
        <v>11</v>
      </c>
      <c r="B14" s="4" t="s">
        <v>68</v>
      </c>
      <c r="C14" s="4" t="s">
        <v>16</v>
      </c>
      <c r="D14" s="8" t="s">
        <v>460</v>
      </c>
      <c r="E14" s="4" t="s">
        <v>552</v>
      </c>
      <c r="F14" s="4" t="s">
        <v>69</v>
      </c>
    </row>
    <row r="15" spans="1:11">
      <c r="A15" s="27">
        <v>12</v>
      </c>
      <c r="B15" s="4" t="s">
        <v>487</v>
      </c>
      <c r="C15" s="4" t="s">
        <v>18</v>
      </c>
      <c r="D15" s="8" t="s">
        <v>461</v>
      </c>
      <c r="E15" s="4" t="s">
        <v>461</v>
      </c>
      <c r="F15" s="4" t="s">
        <v>69</v>
      </c>
    </row>
    <row r="16" spans="1:11">
      <c r="A16" s="27">
        <v>13</v>
      </c>
      <c r="B16" s="4" t="s">
        <v>131</v>
      </c>
      <c r="C16" s="4" t="s">
        <v>17</v>
      </c>
      <c r="D16" s="8" t="s">
        <v>462</v>
      </c>
      <c r="E16" s="4" t="s">
        <v>553</v>
      </c>
      <c r="F16" s="4" t="s">
        <v>58</v>
      </c>
    </row>
    <row r="17" spans="1:11" s="3" customFormat="1">
      <c r="A17" s="61">
        <v>14</v>
      </c>
      <c r="B17" s="134" t="s">
        <v>114</v>
      </c>
      <c r="C17" s="134" t="s">
        <v>19</v>
      </c>
      <c r="D17" s="128" t="s">
        <v>463</v>
      </c>
      <c r="E17" s="134" t="s">
        <v>463</v>
      </c>
      <c r="F17" s="134" t="s">
        <v>58</v>
      </c>
      <c r="H17" s="120"/>
      <c r="I17" s="120"/>
      <c r="J17" s="120"/>
      <c r="K17" s="120"/>
    </row>
    <row r="18" spans="1:11">
      <c r="A18" s="27">
        <v>15</v>
      </c>
      <c r="B18" s="4" t="s">
        <v>72</v>
      </c>
      <c r="C18" s="4" t="s">
        <v>20</v>
      </c>
      <c r="D18" s="8" t="s">
        <v>464</v>
      </c>
      <c r="E18" s="4" t="s">
        <v>556</v>
      </c>
      <c r="F18" s="4" t="s">
        <v>58</v>
      </c>
    </row>
    <row r="19" spans="1:11" s="3" customFormat="1">
      <c r="A19" s="61">
        <v>16</v>
      </c>
      <c r="B19" s="134" t="s">
        <v>466</v>
      </c>
      <c r="C19" s="134" t="s">
        <v>21</v>
      </c>
      <c r="D19" s="128" t="s">
        <v>465</v>
      </c>
      <c r="E19" s="134" t="s">
        <v>465</v>
      </c>
      <c r="F19" s="134" t="s">
        <v>69</v>
      </c>
      <c r="G19" s="3" t="s">
        <v>254</v>
      </c>
      <c r="H19" s="120"/>
      <c r="I19" s="120"/>
      <c r="J19" s="120"/>
      <c r="K19" s="120"/>
    </row>
    <row r="20" spans="1:11">
      <c r="A20" s="27">
        <v>17</v>
      </c>
      <c r="B20" s="4" t="s">
        <v>557</v>
      </c>
      <c r="C20" s="4" t="s">
        <v>558</v>
      </c>
      <c r="D20" s="8" t="s">
        <v>488</v>
      </c>
      <c r="E20" s="4" t="s">
        <v>559</v>
      </c>
      <c r="F20" s="4" t="s">
        <v>509</v>
      </c>
    </row>
    <row r="21" spans="1:11" ht="13.5" customHeight="1">
      <c r="A21" s="27">
        <v>18</v>
      </c>
      <c r="B21" s="4" t="s">
        <v>74</v>
      </c>
      <c r="C21" s="4" t="s">
        <v>136</v>
      </c>
      <c r="D21" s="8" t="s">
        <v>467</v>
      </c>
      <c r="E21" s="4" t="s">
        <v>555</v>
      </c>
      <c r="F21" s="4" t="s">
        <v>58</v>
      </c>
    </row>
    <row r="22" spans="1:11">
      <c r="A22" s="27">
        <v>19</v>
      </c>
      <c r="B22" s="4" t="s">
        <v>75</v>
      </c>
      <c r="C22" s="4" t="s">
        <v>22</v>
      </c>
      <c r="D22" s="8" t="s">
        <v>468</v>
      </c>
      <c r="E22" s="4" t="s">
        <v>560</v>
      </c>
      <c r="F22" s="4" t="s">
        <v>69</v>
      </c>
      <c r="G22" s="124" t="s">
        <v>254</v>
      </c>
    </row>
    <row r="23" spans="1:11">
      <c r="A23" s="27">
        <v>20</v>
      </c>
      <c r="B23" s="4" t="s">
        <v>469</v>
      </c>
      <c r="C23" s="4" t="s">
        <v>23</v>
      </c>
      <c r="D23" s="8" t="s">
        <v>537</v>
      </c>
      <c r="E23" s="4" t="s">
        <v>561</v>
      </c>
      <c r="F23" s="4" t="s">
        <v>69</v>
      </c>
    </row>
    <row r="24" spans="1:11">
      <c r="A24" s="27">
        <v>21</v>
      </c>
      <c r="B24" s="4" t="s">
        <v>77</v>
      </c>
      <c r="C24" s="4" t="s">
        <v>24</v>
      </c>
      <c r="D24" s="8" t="s">
        <v>470</v>
      </c>
      <c r="E24" s="4" t="s">
        <v>470</v>
      </c>
      <c r="F24" s="4" t="s">
        <v>58</v>
      </c>
      <c r="G24" s="124" t="s">
        <v>254</v>
      </c>
    </row>
    <row r="25" spans="1:11">
      <c r="A25" s="27">
        <v>22</v>
      </c>
      <c r="B25" s="4" t="s">
        <v>78</v>
      </c>
      <c r="C25" s="4" t="s">
        <v>25</v>
      </c>
      <c r="D25" s="8" t="s">
        <v>457</v>
      </c>
      <c r="E25" s="4" t="s">
        <v>562</v>
      </c>
      <c r="F25" s="4" t="s">
        <v>69</v>
      </c>
      <c r="G25" s="124" t="s">
        <v>254</v>
      </c>
    </row>
    <row r="26" spans="1:11">
      <c r="A26" s="27">
        <v>23</v>
      </c>
      <c r="B26" s="4" t="s">
        <v>535</v>
      </c>
      <c r="C26" s="4" t="s">
        <v>47</v>
      </c>
      <c r="D26" s="8" t="s">
        <v>538</v>
      </c>
      <c r="E26" s="4" t="s">
        <v>563</v>
      </c>
      <c r="F26" s="4" t="s">
        <v>69</v>
      </c>
    </row>
    <row r="27" spans="1:11">
      <c r="A27" s="27">
        <v>24</v>
      </c>
      <c r="B27" s="4" t="s">
        <v>79</v>
      </c>
      <c r="C27" s="4" t="s">
        <v>44</v>
      </c>
      <c r="D27" s="8" t="s">
        <v>471</v>
      </c>
      <c r="E27" s="4" t="s">
        <v>554</v>
      </c>
      <c r="F27" s="4" t="s">
        <v>58</v>
      </c>
      <c r="G27" s="124" t="s">
        <v>254</v>
      </c>
    </row>
    <row r="28" spans="1:11">
      <c r="A28" s="27">
        <v>25</v>
      </c>
      <c r="B28" s="4" t="s">
        <v>80</v>
      </c>
      <c r="C28" s="4" t="s">
        <v>55</v>
      </c>
      <c r="D28" s="8" t="s">
        <v>457</v>
      </c>
      <c r="E28" s="4" t="s">
        <v>562</v>
      </c>
      <c r="F28" s="4" t="s">
        <v>69</v>
      </c>
      <c r="G28" s="124" t="s">
        <v>254</v>
      </c>
    </row>
    <row r="29" spans="1:11">
      <c r="A29" s="27">
        <v>26</v>
      </c>
      <c r="B29" s="4" t="s">
        <v>536</v>
      </c>
      <c r="C29" s="4" t="s">
        <v>26</v>
      </c>
      <c r="D29" s="8" t="s">
        <v>539</v>
      </c>
      <c r="E29" s="4" t="s">
        <v>564</v>
      </c>
      <c r="F29" s="4" t="s">
        <v>69</v>
      </c>
    </row>
    <row r="30" spans="1:11">
      <c r="A30" s="27">
        <v>27</v>
      </c>
      <c r="B30" s="4" t="s">
        <v>565</v>
      </c>
      <c r="C30" s="4" t="s">
        <v>566</v>
      </c>
      <c r="D30" s="8" t="s">
        <v>470</v>
      </c>
      <c r="E30" s="4" t="s">
        <v>567</v>
      </c>
      <c r="F30" s="4" t="s">
        <v>69</v>
      </c>
      <c r="G30" s="124" t="s">
        <v>254</v>
      </c>
    </row>
    <row r="31" spans="1:11">
      <c r="A31" s="27">
        <v>28</v>
      </c>
      <c r="B31" s="4" t="s">
        <v>82</v>
      </c>
      <c r="C31" s="4" t="s">
        <v>28</v>
      </c>
      <c r="D31" s="8" t="s">
        <v>457</v>
      </c>
      <c r="E31" s="4" t="s">
        <v>569</v>
      </c>
      <c r="F31" s="4" t="s">
        <v>69</v>
      </c>
      <c r="G31" s="124" t="s">
        <v>254</v>
      </c>
    </row>
    <row r="32" spans="1:11">
      <c r="A32" s="27">
        <v>29</v>
      </c>
      <c r="B32" s="4" t="s">
        <v>83</v>
      </c>
      <c r="C32" s="4" t="s">
        <v>35</v>
      </c>
      <c r="D32" s="8" t="s">
        <v>472</v>
      </c>
      <c r="E32" s="4" t="s">
        <v>472</v>
      </c>
      <c r="F32" s="4" t="s">
        <v>58</v>
      </c>
      <c r="G32" s="124" t="s">
        <v>254</v>
      </c>
    </row>
    <row r="33" spans="1:11">
      <c r="A33" s="27">
        <v>30</v>
      </c>
      <c r="B33" s="8" t="s">
        <v>473</v>
      </c>
      <c r="C33" s="8" t="s">
        <v>85</v>
      </c>
      <c r="D33" s="8" t="s">
        <v>472</v>
      </c>
      <c r="E33" s="8" t="s">
        <v>609</v>
      </c>
      <c r="F33" s="27"/>
      <c r="G33" s="124" t="s">
        <v>254</v>
      </c>
    </row>
    <row r="34" spans="1:11">
      <c r="A34" s="27">
        <v>31</v>
      </c>
      <c r="B34" s="4" t="s">
        <v>76</v>
      </c>
      <c r="C34" s="4" t="s">
        <v>45</v>
      </c>
      <c r="D34" s="8" t="s">
        <v>463</v>
      </c>
      <c r="E34" s="4" t="s">
        <v>463</v>
      </c>
      <c r="F34" s="4" t="s">
        <v>58</v>
      </c>
    </row>
    <row r="35" spans="1:11" s="3" customFormat="1">
      <c r="A35" s="61">
        <v>32</v>
      </c>
      <c r="B35" s="134" t="s">
        <v>485</v>
      </c>
      <c r="C35" s="134" t="s">
        <v>37</v>
      </c>
      <c r="D35" s="128" t="s">
        <v>474</v>
      </c>
      <c r="E35" s="134" t="s">
        <v>474</v>
      </c>
      <c r="F35" s="134" t="s">
        <v>69</v>
      </c>
      <c r="H35" s="120"/>
      <c r="I35" s="120"/>
      <c r="J35" s="120"/>
      <c r="K35" s="120"/>
    </row>
    <row r="36" spans="1:11" s="17" customFormat="1">
      <c r="A36" s="27">
        <v>33</v>
      </c>
      <c r="B36" s="4" t="s">
        <v>88</v>
      </c>
      <c r="C36" s="4" t="s">
        <v>573</v>
      </c>
      <c r="D36" s="8" t="s">
        <v>475</v>
      </c>
      <c r="E36" s="4" t="s">
        <v>475</v>
      </c>
      <c r="F36" s="4" t="s">
        <v>58</v>
      </c>
      <c r="H36" s="18"/>
      <c r="I36" s="18"/>
      <c r="J36" s="18"/>
      <c r="K36" s="18"/>
    </row>
    <row r="37" spans="1:11">
      <c r="A37" s="27">
        <v>34</v>
      </c>
      <c r="B37" s="4" t="s">
        <v>531</v>
      </c>
      <c r="C37" s="4" t="s">
        <v>530</v>
      </c>
      <c r="D37" s="8" t="s">
        <v>534</v>
      </c>
      <c r="E37" s="4" t="s">
        <v>574</v>
      </c>
      <c r="F37" s="4" t="s">
        <v>58</v>
      </c>
    </row>
    <row r="38" spans="1:11">
      <c r="A38" s="27">
        <v>35</v>
      </c>
      <c r="B38" s="4" t="s">
        <v>532</v>
      </c>
      <c r="C38" s="4" t="s">
        <v>533</v>
      </c>
      <c r="D38" s="8" t="s">
        <v>534</v>
      </c>
      <c r="E38" s="4" t="s">
        <v>574</v>
      </c>
      <c r="F38" s="4" t="s">
        <v>58</v>
      </c>
    </row>
    <row r="39" spans="1:11">
      <c r="A39" s="27">
        <v>36</v>
      </c>
      <c r="B39" s="4" t="s">
        <v>90</v>
      </c>
      <c r="C39" s="4" t="s">
        <v>575</v>
      </c>
      <c r="D39" s="8" t="s">
        <v>462</v>
      </c>
      <c r="E39" s="4" t="s">
        <v>576</v>
      </c>
      <c r="F39" s="4" t="s">
        <v>69</v>
      </c>
    </row>
    <row r="40" spans="1:11">
      <c r="A40" s="27">
        <v>37</v>
      </c>
      <c r="B40" s="4" t="s">
        <v>147</v>
      </c>
      <c r="C40" s="4" t="s">
        <v>39</v>
      </c>
      <c r="D40" s="8" t="s">
        <v>464</v>
      </c>
      <c r="E40" s="4" t="s">
        <v>594</v>
      </c>
      <c r="F40" s="4" t="s">
        <v>58</v>
      </c>
    </row>
    <row r="41" spans="1:11">
      <c r="A41" s="27">
        <v>38</v>
      </c>
      <c r="B41" s="4" t="s">
        <v>91</v>
      </c>
      <c r="C41" s="4" t="s">
        <v>595</v>
      </c>
      <c r="D41" s="8" t="s">
        <v>476</v>
      </c>
      <c r="E41" s="4" t="s">
        <v>596</v>
      </c>
      <c r="F41" s="4" t="s">
        <v>58</v>
      </c>
    </row>
    <row r="42" spans="1:11">
      <c r="A42" s="27">
        <v>39</v>
      </c>
      <c r="B42" s="4" t="s">
        <v>92</v>
      </c>
      <c r="C42" s="4" t="s">
        <v>597</v>
      </c>
      <c r="D42" s="8" t="s">
        <v>326</v>
      </c>
      <c r="E42" s="4" t="s">
        <v>598</v>
      </c>
      <c r="F42" s="4" t="s">
        <v>69</v>
      </c>
    </row>
    <row r="43" spans="1:11">
      <c r="A43" s="27">
        <v>40</v>
      </c>
      <c r="B43" s="4" t="s">
        <v>148</v>
      </c>
      <c r="C43" s="4" t="s">
        <v>41</v>
      </c>
      <c r="D43" s="8" t="s">
        <v>326</v>
      </c>
      <c r="E43" s="4" t="s">
        <v>598</v>
      </c>
      <c r="F43" s="4" t="s">
        <v>58</v>
      </c>
    </row>
    <row r="44" spans="1:11">
      <c r="A44" s="27">
        <v>41</v>
      </c>
      <c r="B44" s="8" t="s">
        <v>478</v>
      </c>
      <c r="C44" s="8" t="s">
        <v>94</v>
      </c>
      <c r="D44" s="8" t="s">
        <v>477</v>
      </c>
      <c r="E44" s="8" t="s">
        <v>609</v>
      </c>
      <c r="F44" s="27"/>
    </row>
    <row r="45" spans="1:11">
      <c r="A45" s="27">
        <v>42</v>
      </c>
      <c r="B45" s="4" t="s">
        <v>112</v>
      </c>
      <c r="C45" s="4" t="s">
        <v>599</v>
      </c>
      <c r="D45" s="8" t="s">
        <v>479</v>
      </c>
      <c r="E45" s="4" t="s">
        <v>600</v>
      </c>
      <c r="F45" s="4" t="s">
        <v>58</v>
      </c>
    </row>
    <row r="46" spans="1:11">
      <c r="A46" s="27">
        <v>43</v>
      </c>
      <c r="B46" s="4" t="s">
        <v>480</v>
      </c>
      <c r="C46" s="4" t="s">
        <v>95</v>
      </c>
      <c r="D46" s="8" t="s">
        <v>477</v>
      </c>
      <c r="E46" s="4" t="s">
        <v>477</v>
      </c>
      <c r="F46" s="4" t="s">
        <v>58</v>
      </c>
    </row>
    <row r="47" spans="1:11" s="2" customFormat="1">
      <c r="A47" s="94">
        <v>44</v>
      </c>
      <c r="B47" s="130" t="s">
        <v>96</v>
      </c>
      <c r="C47" s="130" t="s">
        <v>12</v>
      </c>
      <c r="D47" s="23" t="s">
        <v>13</v>
      </c>
      <c r="E47" s="130" t="s">
        <v>13</v>
      </c>
      <c r="F47" s="130" t="s">
        <v>58</v>
      </c>
      <c r="H47" s="25"/>
      <c r="I47" s="25"/>
      <c r="J47" s="25"/>
      <c r="K47" s="25"/>
    </row>
    <row r="48" spans="1:11" s="2" customFormat="1">
      <c r="A48" s="94">
        <v>45</v>
      </c>
      <c r="B48" s="130" t="s">
        <v>97</v>
      </c>
      <c r="C48" s="130" t="s">
        <v>11</v>
      </c>
      <c r="D48" s="23" t="s">
        <v>71</v>
      </c>
      <c r="E48" s="130" t="s">
        <v>71</v>
      </c>
      <c r="F48" s="130" t="s">
        <v>69</v>
      </c>
      <c r="H48" s="25"/>
      <c r="I48" s="25"/>
      <c r="J48" s="25"/>
      <c r="K48" s="25"/>
    </row>
    <row r="49" spans="1:7">
      <c r="A49" s="27">
        <v>46</v>
      </c>
      <c r="B49" s="4" t="s">
        <v>98</v>
      </c>
      <c r="C49" s="4" t="s">
        <v>10</v>
      </c>
      <c r="D49" s="8" t="s">
        <v>471</v>
      </c>
      <c r="E49" s="4" t="s">
        <v>554</v>
      </c>
      <c r="F49" s="4" t="s">
        <v>58</v>
      </c>
    </row>
    <row r="50" spans="1:7">
      <c r="A50" s="27">
        <v>47</v>
      </c>
      <c r="B50" s="4" t="s">
        <v>99</v>
      </c>
      <c r="C50" s="4" t="s">
        <v>56</v>
      </c>
      <c r="D50" s="8" t="s">
        <v>481</v>
      </c>
      <c r="E50" s="4" t="s">
        <v>552</v>
      </c>
      <c r="F50" s="4" t="s">
        <v>69</v>
      </c>
    </row>
    <row r="51" spans="1:7">
      <c r="A51" s="27">
        <v>48</v>
      </c>
      <c r="B51" s="4" t="s">
        <v>105</v>
      </c>
      <c r="C51" s="4" t="s">
        <v>106</v>
      </c>
      <c r="D51" s="8" t="s">
        <v>273</v>
      </c>
      <c r="E51" s="4" t="s">
        <v>273</v>
      </c>
      <c r="F51" s="4" t="s">
        <v>58</v>
      </c>
      <c r="G51" s="37">
        <v>20</v>
      </c>
    </row>
    <row r="52" spans="1:7">
      <c r="A52" s="27">
        <v>49</v>
      </c>
      <c r="B52" s="4" t="s">
        <v>108</v>
      </c>
      <c r="C52" s="4" t="s">
        <v>109</v>
      </c>
      <c r="D52" s="8" t="s">
        <v>489</v>
      </c>
      <c r="E52" s="4" t="s">
        <v>610</v>
      </c>
      <c r="F52" s="4" t="s">
        <v>58</v>
      </c>
    </row>
    <row r="53" spans="1:7">
      <c r="A53" s="27">
        <v>50</v>
      </c>
      <c r="B53" s="8" t="s">
        <v>491</v>
      </c>
      <c r="C53" s="8" t="s">
        <v>490</v>
      </c>
      <c r="D53" s="8" t="s">
        <v>493</v>
      </c>
      <c r="E53" s="8" t="s">
        <v>609</v>
      </c>
      <c r="F53" s="27"/>
    </row>
    <row r="54" spans="1:7">
      <c r="A54" s="27">
        <v>51</v>
      </c>
      <c r="B54" s="4" t="s">
        <v>495</v>
      </c>
      <c r="C54" s="4" t="s">
        <v>494</v>
      </c>
      <c r="D54" s="8" t="s">
        <v>496</v>
      </c>
      <c r="E54" s="4" t="s">
        <v>611</v>
      </c>
      <c r="F54" s="4" t="s">
        <v>69</v>
      </c>
    </row>
    <row r="55" spans="1:7">
      <c r="A55" s="27">
        <v>52</v>
      </c>
      <c r="B55" s="4" t="s">
        <v>110</v>
      </c>
      <c r="C55" s="4" t="s">
        <v>327</v>
      </c>
      <c r="D55" s="8" t="s">
        <v>505</v>
      </c>
      <c r="E55" s="4" t="s">
        <v>295</v>
      </c>
      <c r="F55" s="4" t="s">
        <v>58</v>
      </c>
    </row>
    <row r="56" spans="1:7">
      <c r="A56" s="27">
        <v>53</v>
      </c>
      <c r="B56" s="4" t="s">
        <v>101</v>
      </c>
      <c r="C56" s="4" t="s">
        <v>34</v>
      </c>
      <c r="D56" s="8" t="s">
        <v>482</v>
      </c>
      <c r="E56" s="4" t="s">
        <v>32</v>
      </c>
      <c r="F56" s="4" t="s">
        <v>58</v>
      </c>
    </row>
    <row r="57" spans="1:7">
      <c r="A57" s="27">
        <v>54</v>
      </c>
      <c r="B57" s="4" t="s">
        <v>103</v>
      </c>
      <c r="C57" s="4" t="s">
        <v>33</v>
      </c>
      <c r="D57" s="8" t="s">
        <v>30</v>
      </c>
      <c r="E57" s="4" t="s">
        <v>30</v>
      </c>
      <c r="F57" s="4" t="s">
        <v>69</v>
      </c>
    </row>
    <row r="58" spans="1:7">
      <c r="A58" s="27">
        <v>55</v>
      </c>
      <c r="B58" s="4" t="s">
        <v>102</v>
      </c>
      <c r="C58" s="4" t="s">
        <v>31</v>
      </c>
      <c r="D58" s="8" t="s">
        <v>482</v>
      </c>
      <c r="E58" s="4" t="s">
        <v>32</v>
      </c>
      <c r="F58" s="4" t="s">
        <v>58</v>
      </c>
    </row>
    <row r="59" spans="1:7">
      <c r="A59" s="27">
        <v>56</v>
      </c>
      <c r="B59" s="4" t="s">
        <v>104</v>
      </c>
      <c r="C59" s="4" t="s">
        <v>29</v>
      </c>
      <c r="D59" s="8" t="s">
        <v>30</v>
      </c>
      <c r="E59" s="4" t="s">
        <v>30</v>
      </c>
      <c r="F59" s="4" t="s">
        <v>69</v>
      </c>
    </row>
    <row r="60" spans="1:7">
      <c r="A60" s="27">
        <v>57</v>
      </c>
      <c r="B60" s="4" t="s">
        <v>297</v>
      </c>
      <c r="C60" s="4" t="s">
        <v>550</v>
      </c>
      <c r="D60" s="8"/>
      <c r="E60" s="27"/>
      <c r="F60" s="4" t="s">
        <v>58</v>
      </c>
    </row>
    <row r="61" spans="1:7">
      <c r="A61" s="27">
        <v>58</v>
      </c>
      <c r="B61" s="4" t="s">
        <v>299</v>
      </c>
      <c r="C61" s="4" t="s">
        <v>300</v>
      </c>
      <c r="D61" s="8"/>
      <c r="E61" s="27"/>
      <c r="F61" s="4" t="s">
        <v>58</v>
      </c>
    </row>
    <row r="62" spans="1:7">
      <c r="A62" s="27">
        <v>59</v>
      </c>
      <c r="B62" s="4" t="s">
        <v>301</v>
      </c>
      <c r="C62" s="4" t="s">
        <v>551</v>
      </c>
      <c r="D62" s="8"/>
      <c r="E62" s="27"/>
      <c r="F62" s="4" t="s">
        <v>58</v>
      </c>
    </row>
    <row r="63" spans="1:7">
      <c r="A63" s="27">
        <v>60</v>
      </c>
      <c r="B63" s="8" t="s">
        <v>303</v>
      </c>
      <c r="C63" s="8" t="s">
        <v>304</v>
      </c>
      <c r="D63" s="8"/>
      <c r="E63" s="8" t="s">
        <v>609</v>
      </c>
      <c r="F63" s="27"/>
    </row>
    <row r="64" spans="1:7">
      <c r="A64" s="27">
        <v>61</v>
      </c>
      <c r="B64" s="4" t="s">
        <v>483</v>
      </c>
      <c r="C64" s="4" t="s">
        <v>306</v>
      </c>
      <c r="D64" s="8"/>
      <c r="E64" s="27"/>
      <c r="F64" s="4" t="s">
        <v>69</v>
      </c>
    </row>
    <row r="65" spans="1:11" ht="28.8">
      <c r="A65" s="27">
        <v>62</v>
      </c>
      <c r="B65" s="4" t="s">
        <v>307</v>
      </c>
      <c r="C65" s="131" t="s">
        <v>308</v>
      </c>
      <c r="D65" s="8"/>
      <c r="E65" s="27"/>
      <c r="F65" s="4" t="s">
        <v>58</v>
      </c>
    </row>
    <row r="66" spans="1:11" ht="28.8">
      <c r="A66" s="27">
        <v>63</v>
      </c>
      <c r="B66" s="4" t="s">
        <v>310</v>
      </c>
      <c r="C66" s="131" t="s">
        <v>311</v>
      </c>
      <c r="D66" s="8"/>
      <c r="E66" s="27"/>
      <c r="F66" s="4" t="s">
        <v>58</v>
      </c>
    </row>
    <row r="67" spans="1:11" ht="28.8">
      <c r="A67" s="27">
        <v>64</v>
      </c>
      <c r="B67" s="4" t="s">
        <v>568</v>
      </c>
      <c r="C67" s="131" t="s">
        <v>313</v>
      </c>
      <c r="D67" s="8"/>
      <c r="E67" s="27"/>
      <c r="F67" s="4" t="s">
        <v>69</v>
      </c>
    </row>
    <row r="68" spans="1:11">
      <c r="A68" s="27">
        <v>65</v>
      </c>
      <c r="B68" s="4" t="s">
        <v>314</v>
      </c>
      <c r="C68" s="4" t="s">
        <v>315</v>
      </c>
      <c r="D68" s="8"/>
      <c r="E68" s="27"/>
      <c r="F68" s="4" t="s">
        <v>58</v>
      </c>
    </row>
    <row r="69" spans="1:11">
      <c r="A69" s="27">
        <v>66</v>
      </c>
      <c r="B69" s="4" t="s">
        <v>571</v>
      </c>
      <c r="C69" s="4" t="s">
        <v>572</v>
      </c>
      <c r="D69" s="8"/>
      <c r="E69" s="27"/>
      <c r="F69" s="4" t="s">
        <v>69</v>
      </c>
    </row>
    <row r="70" spans="1:11" ht="28.8">
      <c r="A70" s="27">
        <v>67</v>
      </c>
      <c r="B70" s="4" t="s">
        <v>319</v>
      </c>
      <c r="C70" s="132" t="s">
        <v>320</v>
      </c>
      <c r="D70" s="8"/>
      <c r="E70" s="27"/>
      <c r="F70" s="4" t="s">
        <v>58</v>
      </c>
    </row>
    <row r="71" spans="1:11">
      <c r="A71" s="27">
        <v>68</v>
      </c>
      <c r="B71" s="4" t="s">
        <v>524</v>
      </c>
      <c r="C71" s="4" t="s">
        <v>322</v>
      </c>
      <c r="D71" s="8" t="s">
        <v>497</v>
      </c>
      <c r="E71" s="4" t="s">
        <v>601</v>
      </c>
      <c r="F71" s="4" t="s">
        <v>509</v>
      </c>
    </row>
    <row r="72" spans="1:11">
      <c r="A72" s="27">
        <v>69</v>
      </c>
      <c r="B72" s="4" t="s">
        <v>100</v>
      </c>
      <c r="C72" s="4" t="s">
        <v>323</v>
      </c>
      <c r="D72" s="8" t="s">
        <v>498</v>
      </c>
      <c r="E72" s="4" t="s">
        <v>602</v>
      </c>
      <c r="F72" s="4" t="s">
        <v>58</v>
      </c>
      <c r="H72" s="7">
        <v>15</v>
      </c>
      <c r="I72" s="7">
        <v>10</v>
      </c>
      <c r="J72" s="7">
        <v>3.4</v>
      </c>
      <c r="K72" s="7">
        <f>J72*I72*H72</f>
        <v>510</v>
      </c>
    </row>
    <row r="73" spans="1:11">
      <c r="A73" s="27">
        <v>70</v>
      </c>
      <c r="B73" s="4" t="s">
        <v>603</v>
      </c>
      <c r="C73" s="4" t="s">
        <v>499</v>
      </c>
      <c r="D73" s="8" t="s">
        <v>500</v>
      </c>
      <c r="E73" s="4" t="s">
        <v>604</v>
      </c>
      <c r="F73" s="4" t="s">
        <v>69</v>
      </c>
    </row>
    <row r="74" spans="1:11">
      <c r="A74" s="27">
        <v>71</v>
      </c>
      <c r="B74" s="4" t="s">
        <v>502</v>
      </c>
      <c r="C74" s="4" t="s">
        <v>501</v>
      </c>
      <c r="D74" s="8" t="s">
        <v>500</v>
      </c>
      <c r="E74" s="4" t="s">
        <v>605</v>
      </c>
      <c r="F74" s="4" t="s">
        <v>58</v>
      </c>
    </row>
    <row r="75" spans="1:11">
      <c r="A75" s="27">
        <v>72</v>
      </c>
      <c r="B75" s="4" t="s">
        <v>504</v>
      </c>
      <c r="C75" s="4" t="s">
        <v>503</v>
      </c>
      <c r="D75" s="8" t="s">
        <v>500</v>
      </c>
      <c r="E75" s="4" t="s">
        <v>605</v>
      </c>
      <c r="F75" s="4" t="s">
        <v>58</v>
      </c>
    </row>
    <row r="76" spans="1:11">
      <c r="A76" s="27">
        <v>73</v>
      </c>
      <c r="B76" s="4" t="s">
        <v>518</v>
      </c>
      <c r="C76" s="4" t="s">
        <v>338</v>
      </c>
      <c r="D76" s="8" t="s">
        <v>519</v>
      </c>
      <c r="E76" s="4" t="s">
        <v>519</v>
      </c>
      <c r="F76" s="4" t="s">
        <v>520</v>
      </c>
    </row>
    <row r="77" spans="1:11">
      <c r="A77" s="27">
        <v>74</v>
      </c>
      <c r="B77" s="4" t="s">
        <v>329</v>
      </c>
      <c r="C77" s="4" t="s">
        <v>506</v>
      </c>
      <c r="D77" s="8" t="s">
        <v>500</v>
      </c>
      <c r="E77" s="4" t="s">
        <v>605</v>
      </c>
      <c r="F77" s="4" t="s">
        <v>69</v>
      </c>
    </row>
    <row r="78" spans="1:11">
      <c r="A78" s="27">
        <v>75</v>
      </c>
      <c r="B78" s="4" t="s">
        <v>508</v>
      </c>
      <c r="C78" s="4" t="s">
        <v>507</v>
      </c>
      <c r="D78" s="8" t="s">
        <v>510</v>
      </c>
      <c r="E78" s="4" t="s">
        <v>510</v>
      </c>
      <c r="F78" s="4" t="s">
        <v>509</v>
      </c>
    </row>
    <row r="79" spans="1:11">
      <c r="A79" s="27">
        <v>76</v>
      </c>
      <c r="B79" s="4" t="s">
        <v>334</v>
      </c>
      <c r="C79" s="4" t="s">
        <v>513</v>
      </c>
      <c r="D79" s="8" t="s">
        <v>514</v>
      </c>
      <c r="E79" s="4" t="s">
        <v>606</v>
      </c>
      <c r="F79" s="4" t="s">
        <v>69</v>
      </c>
    </row>
    <row r="80" spans="1:11">
      <c r="A80" s="27">
        <v>77</v>
      </c>
      <c r="B80" s="4" t="s">
        <v>336</v>
      </c>
      <c r="C80" s="4" t="s">
        <v>250</v>
      </c>
      <c r="D80" s="8" t="s">
        <v>517</v>
      </c>
      <c r="E80" s="4" t="s">
        <v>608</v>
      </c>
      <c r="F80" s="4" t="s">
        <v>58</v>
      </c>
    </row>
    <row r="81" spans="1:6">
      <c r="A81" s="27">
        <v>78</v>
      </c>
      <c r="B81" s="4" t="s">
        <v>337</v>
      </c>
      <c r="C81" s="4" t="s">
        <v>511</v>
      </c>
      <c r="D81" s="8" t="s">
        <v>512</v>
      </c>
      <c r="E81" s="4" t="s">
        <v>324</v>
      </c>
      <c r="F81" s="4" t="s">
        <v>58</v>
      </c>
    </row>
    <row r="82" spans="1:6">
      <c r="A82" s="27">
        <v>79</v>
      </c>
      <c r="B82" s="4" t="s">
        <v>339</v>
      </c>
      <c r="C82" s="4" t="s">
        <v>340</v>
      </c>
      <c r="D82" s="8" t="s">
        <v>341</v>
      </c>
      <c r="E82" s="4" t="s">
        <v>341</v>
      </c>
      <c r="F82" s="4" t="s">
        <v>58</v>
      </c>
    </row>
    <row r="83" spans="1:6">
      <c r="A83" s="27">
        <v>80</v>
      </c>
      <c r="B83" s="4" t="s">
        <v>515</v>
      </c>
      <c r="C83" s="4" t="s">
        <v>111</v>
      </c>
      <c r="D83" s="8" t="s">
        <v>516</v>
      </c>
      <c r="E83" s="4" t="s">
        <v>607</v>
      </c>
      <c r="F83" s="4" t="s">
        <v>69</v>
      </c>
    </row>
    <row r="84" spans="1:6">
      <c r="A84" s="27">
        <v>81</v>
      </c>
      <c r="B84" s="4" t="s">
        <v>70</v>
      </c>
      <c r="C84" s="4" t="s">
        <v>484</v>
      </c>
      <c r="D84" s="8" t="s">
        <v>460</v>
      </c>
      <c r="E84" s="4" t="s">
        <v>552</v>
      </c>
      <c r="F84" s="4" t="s">
        <v>69</v>
      </c>
    </row>
    <row r="85" spans="1:6">
      <c r="A85" s="27">
        <v>82</v>
      </c>
      <c r="B85" s="4" t="s">
        <v>86</v>
      </c>
      <c r="C85" s="4" t="s">
        <v>54</v>
      </c>
      <c r="D85" s="8" t="s">
        <v>457</v>
      </c>
      <c r="E85" s="4" t="s">
        <v>570</v>
      </c>
      <c r="F85" s="4" t="s">
        <v>69</v>
      </c>
    </row>
    <row r="86" spans="1:6">
      <c r="A86" s="27">
        <v>83</v>
      </c>
      <c r="B86" s="4" t="s">
        <v>612</v>
      </c>
      <c r="C86" s="4" t="s">
        <v>613</v>
      </c>
      <c r="D86" s="8"/>
      <c r="E86" s="4" t="s">
        <v>614</v>
      </c>
      <c r="F86" s="4" t="s">
        <v>58</v>
      </c>
    </row>
    <row r="87" spans="1:6">
      <c r="A87" s="27">
        <v>84</v>
      </c>
      <c r="B87" s="4" t="s">
        <v>615</v>
      </c>
      <c r="C87" s="4" t="s">
        <v>616</v>
      </c>
      <c r="D87" s="8"/>
      <c r="E87" s="4" t="s">
        <v>614</v>
      </c>
      <c r="F87" s="4" t="s">
        <v>58</v>
      </c>
    </row>
    <row r="88" spans="1:6">
      <c r="A88" s="27">
        <v>85</v>
      </c>
      <c r="B88" s="4" t="s">
        <v>617</v>
      </c>
      <c r="C88" s="4" t="s">
        <v>618</v>
      </c>
      <c r="D88" s="8"/>
      <c r="E88" s="4" t="s">
        <v>614</v>
      </c>
      <c r="F88" s="4" t="s">
        <v>58</v>
      </c>
    </row>
    <row r="89" spans="1:6">
      <c r="A89" s="27">
        <v>86</v>
      </c>
      <c r="B89" s="4" t="s">
        <v>619</v>
      </c>
      <c r="C89" s="4" t="s">
        <v>620</v>
      </c>
      <c r="D89" s="8"/>
      <c r="E89" s="4" t="s">
        <v>614</v>
      </c>
      <c r="F89" s="4" t="s">
        <v>58</v>
      </c>
    </row>
    <row r="90" spans="1:6">
      <c r="A90" s="27">
        <v>87</v>
      </c>
      <c r="B90" s="4" t="s">
        <v>621</v>
      </c>
      <c r="C90" s="4" t="s">
        <v>622</v>
      </c>
      <c r="D90" s="8"/>
      <c r="E90" s="4" t="s">
        <v>614</v>
      </c>
      <c r="F90" s="4" t="s">
        <v>58</v>
      </c>
    </row>
    <row r="91" spans="1:6">
      <c r="A91" s="27">
        <v>88</v>
      </c>
      <c r="B91" s="4" t="s">
        <v>623</v>
      </c>
      <c r="C91" s="4" t="s">
        <v>624</v>
      </c>
      <c r="D91" s="8"/>
      <c r="E91" s="4" t="s">
        <v>614</v>
      </c>
      <c r="F91" s="4" t="s">
        <v>58</v>
      </c>
    </row>
    <row r="92" spans="1:6">
      <c r="A92" s="27">
        <v>89</v>
      </c>
      <c r="B92" s="4" t="s">
        <v>625</v>
      </c>
      <c r="C92" s="4" t="s">
        <v>626</v>
      </c>
      <c r="D92" s="8"/>
      <c r="E92" s="4" t="s">
        <v>627</v>
      </c>
      <c r="F92" s="4" t="s">
        <v>492</v>
      </c>
    </row>
    <row r="93" spans="1:6">
      <c r="A93" s="27">
        <v>90</v>
      </c>
      <c r="B93" s="4" t="s">
        <v>628</v>
      </c>
      <c r="C93" s="4" t="s">
        <v>629</v>
      </c>
      <c r="D93" s="8"/>
      <c r="E93" s="4" t="s">
        <v>627</v>
      </c>
      <c r="F93" s="4" t="s">
        <v>492</v>
      </c>
    </row>
    <row r="94" spans="1:6">
      <c r="A94" s="27">
        <v>91</v>
      </c>
      <c r="B94" s="4" t="s">
        <v>577</v>
      </c>
      <c r="C94" s="4" t="s">
        <v>578</v>
      </c>
      <c r="D94" s="4"/>
      <c r="E94" s="4" t="s">
        <v>579</v>
      </c>
      <c r="F94" s="4" t="s">
        <v>58</v>
      </c>
    </row>
    <row r="95" spans="1:6">
      <c r="A95" s="27">
        <v>92</v>
      </c>
      <c r="B95" s="4" t="s">
        <v>580</v>
      </c>
      <c r="C95" s="4" t="s">
        <v>581</v>
      </c>
      <c r="D95" s="4"/>
      <c r="E95" s="4" t="s">
        <v>582</v>
      </c>
      <c r="F95" s="4" t="s">
        <v>58</v>
      </c>
    </row>
    <row r="96" spans="1:6">
      <c r="A96" s="27">
        <v>93</v>
      </c>
      <c r="B96" s="4" t="s">
        <v>583</v>
      </c>
      <c r="C96" s="4" t="s">
        <v>584</v>
      </c>
      <c r="D96" s="4"/>
      <c r="E96" s="4" t="s">
        <v>585</v>
      </c>
      <c r="F96" s="4" t="s">
        <v>58</v>
      </c>
    </row>
    <row r="97" spans="1:6">
      <c r="A97" s="27">
        <v>94</v>
      </c>
      <c r="B97" s="4" t="s">
        <v>586</v>
      </c>
      <c r="C97" s="4" t="s">
        <v>587</v>
      </c>
      <c r="D97" s="8"/>
      <c r="E97" s="4" t="s">
        <v>579</v>
      </c>
      <c r="F97" s="4" t="s">
        <v>58</v>
      </c>
    </row>
    <row r="98" spans="1:6">
      <c r="A98" s="27">
        <v>95</v>
      </c>
      <c r="B98" s="4" t="s">
        <v>588</v>
      </c>
      <c r="C98" s="4" t="s">
        <v>589</v>
      </c>
      <c r="D98" s="128"/>
      <c r="E98" s="4" t="s">
        <v>579</v>
      </c>
      <c r="F98" s="4" t="s">
        <v>58</v>
      </c>
    </row>
    <row r="99" spans="1:6">
      <c r="A99" s="27">
        <v>96</v>
      </c>
      <c r="B99" s="4" t="s">
        <v>590</v>
      </c>
      <c r="C99" s="4" t="s">
        <v>591</v>
      </c>
      <c r="D99" s="8"/>
      <c r="E99" s="27"/>
      <c r="F99" s="4" t="s">
        <v>58</v>
      </c>
    </row>
    <row r="100" spans="1:6">
      <c r="A100" s="27">
        <v>97</v>
      </c>
      <c r="B100" s="4" t="s">
        <v>592</v>
      </c>
      <c r="C100" s="4" t="s">
        <v>593</v>
      </c>
      <c r="D100" s="8"/>
      <c r="E100" s="4" t="s">
        <v>579</v>
      </c>
      <c r="F100" s="4" t="s">
        <v>58</v>
      </c>
    </row>
    <row r="101" spans="1:6">
      <c r="A101" s="27">
        <v>98</v>
      </c>
      <c r="B101" s="27"/>
      <c r="C101" s="27"/>
      <c r="D101" s="8"/>
      <c r="E101" s="27"/>
      <c r="F101" s="5"/>
    </row>
    <row r="102" spans="1:6">
      <c r="A102" s="27">
        <v>99</v>
      </c>
      <c r="B102" s="27"/>
      <c r="C102" s="7"/>
      <c r="D102" s="8"/>
      <c r="E102" s="27"/>
      <c r="F102" s="5"/>
    </row>
    <row r="103" spans="1:6">
      <c r="A103" s="27">
        <v>100</v>
      </c>
      <c r="B103" s="27"/>
      <c r="C103" s="27"/>
      <c r="D103" s="128"/>
      <c r="E103" s="61"/>
      <c r="F103" s="5"/>
    </row>
    <row r="104" spans="1:6">
      <c r="A104" s="4"/>
      <c r="B104" s="27"/>
      <c r="C104" s="7"/>
      <c r="D104" s="8"/>
      <c r="E104" s="27"/>
      <c r="F104" s="5"/>
    </row>
    <row r="105" spans="1:6">
      <c r="A105" s="37" t="s">
        <v>630</v>
      </c>
      <c r="B105" s="126" t="s">
        <v>631</v>
      </c>
      <c r="C105" s="38" t="s">
        <v>632</v>
      </c>
      <c r="D105" s="126" t="s">
        <v>633</v>
      </c>
    </row>
    <row r="106" spans="1:6">
      <c r="B106" s="133" t="s">
        <v>634</v>
      </c>
      <c r="C106" s="38" t="s">
        <v>632</v>
      </c>
      <c r="D106" s="133" t="s">
        <v>635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7"/>
  <sheetViews>
    <sheetView tabSelected="1" view="pageBreakPreview" zoomScaleSheetLayoutView="100" workbookViewId="0">
      <selection activeCell="E11" sqref="E11"/>
    </sheetView>
  </sheetViews>
  <sheetFormatPr defaultColWidth="9.109375" defaultRowHeight="14.4"/>
  <cols>
    <col min="1" max="1" width="2.5546875" style="2" customWidth="1"/>
    <col min="2" max="2" width="9.109375" style="2"/>
    <col min="3" max="3" width="37.44140625" style="160" customWidth="1"/>
    <col min="4" max="4" width="14.6640625" style="2" customWidth="1"/>
    <col min="5" max="5" width="24" style="2" customWidth="1"/>
    <col min="6" max="6" width="7.88671875" style="2" customWidth="1"/>
    <col min="7" max="12" width="8.33203125" style="2" customWidth="1"/>
    <col min="13" max="13" width="11.88671875" style="2" customWidth="1"/>
    <col min="14" max="14" width="5" style="2" customWidth="1"/>
    <col min="15" max="16" width="6.109375" style="2" customWidth="1"/>
    <col min="17" max="17" width="9.33203125" style="2" customWidth="1"/>
    <col min="18" max="18" width="26" style="2" customWidth="1"/>
    <col min="19" max="19" width="5.5546875" style="2" customWidth="1"/>
    <col min="20" max="20" width="12.6640625" style="2" customWidth="1"/>
    <col min="21" max="21" width="14.5546875" style="2" customWidth="1"/>
    <col min="22" max="22" width="13.44140625" style="2" customWidth="1"/>
    <col min="23" max="27" width="9.109375" style="2"/>
    <col min="28" max="28" width="11.5546875" style="2" bestFit="1" customWidth="1"/>
    <col min="29" max="29" width="9.109375" style="161"/>
    <col min="30" max="16384" width="9.109375" style="2"/>
  </cols>
  <sheetData>
    <row r="1" spans="2:30">
      <c r="B1" s="136"/>
      <c r="C1" s="142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2:30">
      <c r="B2" s="136"/>
      <c r="C2" s="142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30" s="162" customFormat="1" ht="21">
      <c r="B3" s="174"/>
      <c r="C3" s="197" t="s">
        <v>716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74"/>
    </row>
    <row r="4" spans="2:30">
      <c r="B4" s="136"/>
      <c r="C4" s="142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</row>
    <row r="5" spans="2:30" ht="15" thickBot="1">
      <c r="B5" s="136"/>
      <c r="C5" s="142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98"/>
      <c r="O5" s="198"/>
      <c r="P5" s="175"/>
      <c r="Q5" s="175"/>
      <c r="R5" s="136"/>
    </row>
    <row r="6" spans="2:30" s="159" customFormat="1" ht="57.6">
      <c r="B6" s="176" t="s">
        <v>651</v>
      </c>
      <c r="C6" s="177" t="s">
        <v>713</v>
      </c>
      <c r="D6" s="177" t="s">
        <v>714</v>
      </c>
      <c r="E6" s="177" t="s">
        <v>652</v>
      </c>
      <c r="F6" s="178" t="s">
        <v>198</v>
      </c>
      <c r="G6" s="178" t="s">
        <v>653</v>
      </c>
      <c r="H6" s="178" t="s">
        <v>692</v>
      </c>
      <c r="I6" s="178" t="s">
        <v>693</v>
      </c>
      <c r="J6" s="178" t="s">
        <v>698</v>
      </c>
      <c r="K6" s="199" t="s">
        <v>192</v>
      </c>
      <c r="L6" s="199"/>
      <c r="M6" s="178" t="s">
        <v>654</v>
      </c>
      <c r="N6" s="199" t="s">
        <v>655</v>
      </c>
      <c r="O6" s="199"/>
      <c r="P6" s="189" t="s">
        <v>715</v>
      </c>
      <c r="Q6" s="179" t="s">
        <v>696</v>
      </c>
      <c r="R6" s="180" t="s">
        <v>640</v>
      </c>
      <c r="S6" s="155"/>
      <c r="T6" s="156" t="s">
        <v>191</v>
      </c>
      <c r="U6" s="156" t="s">
        <v>192</v>
      </c>
      <c r="V6" s="156" t="s">
        <v>195</v>
      </c>
      <c r="W6" s="25" t="s">
        <v>435</v>
      </c>
      <c r="X6" s="25" t="s">
        <v>436</v>
      </c>
      <c r="Y6" s="25" t="s">
        <v>438</v>
      </c>
      <c r="Z6" s="25" t="s">
        <v>440</v>
      </c>
      <c r="AA6" s="25" t="s">
        <v>442</v>
      </c>
      <c r="AB6" s="25" t="s">
        <v>444</v>
      </c>
      <c r="AC6" s="157" t="s">
        <v>445</v>
      </c>
      <c r="AD6" s="158"/>
    </row>
    <row r="7" spans="2:30" s="160" customFormat="1" ht="55.2">
      <c r="B7" s="181"/>
      <c r="C7" s="138"/>
      <c r="D7" s="138"/>
      <c r="E7" s="138"/>
      <c r="F7" s="138"/>
      <c r="G7" s="138"/>
      <c r="H7" s="182"/>
      <c r="I7" s="182"/>
      <c r="J7" s="182"/>
      <c r="K7" s="183" t="s">
        <v>691</v>
      </c>
      <c r="L7" s="183" t="s">
        <v>690</v>
      </c>
      <c r="M7" s="184" t="s">
        <v>701</v>
      </c>
      <c r="N7" s="184" t="s">
        <v>656</v>
      </c>
      <c r="O7" s="184" t="s">
        <v>657</v>
      </c>
      <c r="P7" s="184" t="s">
        <v>656</v>
      </c>
      <c r="Q7" s="138"/>
      <c r="R7" s="165"/>
      <c r="T7" s="163"/>
      <c r="U7" s="163"/>
      <c r="V7" s="163"/>
      <c r="W7" s="25" t="s">
        <v>252</v>
      </c>
      <c r="X7" s="25" t="s">
        <v>437</v>
      </c>
      <c r="Y7" s="25" t="s">
        <v>439</v>
      </c>
      <c r="Z7" s="25" t="s">
        <v>441</v>
      </c>
      <c r="AA7" s="25" t="s">
        <v>443</v>
      </c>
      <c r="AB7" s="25" t="s">
        <v>441</v>
      </c>
      <c r="AC7" s="157" t="s">
        <v>446</v>
      </c>
      <c r="AD7" s="25"/>
    </row>
    <row r="8" spans="2:30" ht="18">
      <c r="B8" s="140"/>
      <c r="C8" s="2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64"/>
      <c r="P8" s="164"/>
      <c r="Q8" s="22"/>
      <c r="R8" s="165"/>
      <c r="S8" s="26"/>
      <c r="T8" s="25"/>
      <c r="U8" s="25"/>
      <c r="V8" s="25"/>
      <c r="W8" s="25"/>
      <c r="X8" s="25"/>
      <c r="Y8" s="25"/>
      <c r="Z8" s="25"/>
      <c r="AA8" s="25"/>
      <c r="AB8" s="25"/>
      <c r="AC8" s="157"/>
      <c r="AD8" s="25"/>
    </row>
    <row r="9" spans="2:30" ht="28.8">
      <c r="B9" s="93">
        <v>1</v>
      </c>
      <c r="C9" s="153" t="s">
        <v>663</v>
      </c>
      <c r="D9" s="153" t="s">
        <v>643</v>
      </c>
      <c r="E9" s="22" t="s">
        <v>673</v>
      </c>
      <c r="F9" s="22">
        <v>1</v>
      </c>
      <c r="G9" s="22"/>
      <c r="H9" s="153" t="s">
        <v>697</v>
      </c>
      <c r="I9" s="153" t="s">
        <v>694</v>
      </c>
      <c r="J9" s="153" t="s">
        <v>658</v>
      </c>
      <c r="K9" s="153" t="s">
        <v>695</v>
      </c>
      <c r="L9" s="153"/>
      <c r="M9" s="185">
        <f>AA9</f>
        <v>13.262222222222222</v>
      </c>
      <c r="N9" s="22">
        <f>AC9</f>
        <v>18.5</v>
      </c>
      <c r="O9" s="186">
        <f>CEILING(N9/0.75, 1)</f>
        <v>25</v>
      </c>
      <c r="P9" s="186"/>
      <c r="Q9" s="22"/>
      <c r="R9" s="165"/>
      <c r="S9" s="26"/>
      <c r="T9" s="25"/>
      <c r="U9" s="25"/>
      <c r="V9" s="25"/>
      <c r="W9" s="120">
        <v>40</v>
      </c>
      <c r="X9" s="120">
        <v>60</v>
      </c>
      <c r="Y9" s="167">
        <v>1000</v>
      </c>
      <c r="Z9" s="167">
        <v>0.5</v>
      </c>
      <c r="AA9" s="168">
        <f t="shared" ref="AA9:AA14" si="0">(Y9*W9*X9*0.746)/(3600*75*Z9)</f>
        <v>13.262222222222222</v>
      </c>
      <c r="AB9" s="168">
        <f t="shared" ref="AB9:AB14" si="1">AA9*1.25</f>
        <v>16.577777777777779</v>
      </c>
      <c r="AC9" s="169">
        <v>18.5</v>
      </c>
      <c r="AD9" s="25"/>
    </row>
    <row r="10" spans="2:30" ht="28.8">
      <c r="B10" s="93">
        <v>2</v>
      </c>
      <c r="C10" s="153" t="s">
        <v>664</v>
      </c>
      <c r="D10" s="153" t="s">
        <v>644</v>
      </c>
      <c r="E10" s="22" t="s">
        <v>673</v>
      </c>
      <c r="F10" s="22"/>
      <c r="G10" s="22">
        <v>1</v>
      </c>
      <c r="H10" s="153" t="s">
        <v>389</v>
      </c>
      <c r="I10" s="153" t="s">
        <v>694</v>
      </c>
      <c r="J10" s="153" t="s">
        <v>658</v>
      </c>
      <c r="K10" s="153" t="s">
        <v>695</v>
      </c>
      <c r="L10" s="153"/>
      <c r="M10" s="185">
        <f t="shared" ref="M10:M26" si="2">AA10</f>
        <v>13.262222222222222</v>
      </c>
      <c r="N10" s="22">
        <f t="shared" ref="N10:N14" si="3">AC10</f>
        <v>18.5</v>
      </c>
      <c r="O10" s="186">
        <f t="shared" ref="O10:O14" si="4">CEILING(N10/0.75, 1)</f>
        <v>25</v>
      </c>
      <c r="P10" s="186"/>
      <c r="Q10" s="22"/>
      <c r="R10" s="165"/>
      <c r="S10" s="26"/>
      <c r="T10" s="25"/>
      <c r="U10" s="25"/>
      <c r="V10" s="25"/>
      <c r="W10" s="120">
        <v>40</v>
      </c>
      <c r="X10" s="120">
        <v>60</v>
      </c>
      <c r="Y10" s="167">
        <v>1000</v>
      </c>
      <c r="Z10" s="167">
        <v>0.5</v>
      </c>
      <c r="AA10" s="168">
        <f t="shared" si="0"/>
        <v>13.262222222222222</v>
      </c>
      <c r="AB10" s="168">
        <f t="shared" si="1"/>
        <v>16.577777777777779</v>
      </c>
      <c r="AC10" s="169">
        <v>18.5</v>
      </c>
      <c r="AD10" s="25"/>
    </row>
    <row r="11" spans="2:30" ht="28.8">
      <c r="B11" s="93">
        <v>3</v>
      </c>
      <c r="C11" s="153" t="s">
        <v>661</v>
      </c>
      <c r="D11" s="153" t="s">
        <v>645</v>
      </c>
      <c r="E11" s="22" t="s">
        <v>673</v>
      </c>
      <c r="F11" s="22">
        <v>1</v>
      </c>
      <c r="G11" s="22"/>
      <c r="H11" s="153" t="s">
        <v>697</v>
      </c>
      <c r="I11" s="153" t="s">
        <v>694</v>
      </c>
      <c r="J11" s="153" t="s">
        <v>658</v>
      </c>
      <c r="K11" s="153" t="s">
        <v>695</v>
      </c>
      <c r="L11" s="153"/>
      <c r="M11" s="185">
        <f t="shared" si="2"/>
        <v>37.797333333333334</v>
      </c>
      <c r="N11" s="22">
        <f t="shared" si="3"/>
        <v>50</v>
      </c>
      <c r="O11" s="186">
        <f t="shared" si="4"/>
        <v>67</v>
      </c>
      <c r="P11" s="186"/>
      <c r="Q11" s="22"/>
      <c r="R11" s="165"/>
      <c r="S11" s="26"/>
      <c r="T11" s="25"/>
      <c r="U11" s="25"/>
      <c r="V11" s="25"/>
      <c r="W11" s="120">
        <v>36</v>
      </c>
      <c r="X11" s="120">
        <v>190</v>
      </c>
      <c r="Y11" s="167">
        <v>1000</v>
      </c>
      <c r="Z11" s="167">
        <v>0.5</v>
      </c>
      <c r="AA11" s="168">
        <f t="shared" si="0"/>
        <v>37.797333333333334</v>
      </c>
      <c r="AB11" s="168">
        <f t="shared" si="1"/>
        <v>47.24666666666667</v>
      </c>
      <c r="AC11" s="169">
        <v>50</v>
      </c>
      <c r="AD11" s="25"/>
    </row>
    <row r="12" spans="2:30" ht="28.8">
      <c r="B12" s="93">
        <v>4</v>
      </c>
      <c r="C12" s="153" t="s">
        <v>662</v>
      </c>
      <c r="D12" s="153" t="s">
        <v>646</v>
      </c>
      <c r="E12" s="22" t="s">
        <v>673</v>
      </c>
      <c r="F12" s="22"/>
      <c r="G12" s="22">
        <v>1</v>
      </c>
      <c r="H12" s="153" t="s">
        <v>389</v>
      </c>
      <c r="I12" s="153" t="s">
        <v>694</v>
      </c>
      <c r="J12" s="153" t="s">
        <v>658</v>
      </c>
      <c r="K12" s="153" t="s">
        <v>695</v>
      </c>
      <c r="L12" s="153"/>
      <c r="M12" s="185">
        <f t="shared" si="2"/>
        <v>37.797333333333334</v>
      </c>
      <c r="N12" s="22">
        <f t="shared" si="3"/>
        <v>50</v>
      </c>
      <c r="O12" s="186">
        <f t="shared" si="4"/>
        <v>67</v>
      </c>
      <c r="P12" s="186"/>
      <c r="Q12" s="22"/>
      <c r="R12" s="165"/>
      <c r="S12" s="26"/>
      <c r="T12" s="25"/>
      <c r="U12" s="25"/>
      <c r="V12" s="25"/>
      <c r="W12" s="120">
        <v>36</v>
      </c>
      <c r="X12" s="120">
        <v>190</v>
      </c>
      <c r="Y12" s="167">
        <v>1000</v>
      </c>
      <c r="Z12" s="167">
        <v>0.5</v>
      </c>
      <c r="AA12" s="168">
        <f t="shared" si="0"/>
        <v>37.797333333333334</v>
      </c>
      <c r="AB12" s="168">
        <f t="shared" si="1"/>
        <v>47.24666666666667</v>
      </c>
      <c r="AC12" s="169">
        <v>50</v>
      </c>
      <c r="AD12" s="25"/>
    </row>
    <row r="13" spans="2:30" ht="28.8">
      <c r="B13" s="93">
        <v>5</v>
      </c>
      <c r="C13" s="153" t="s">
        <v>665</v>
      </c>
      <c r="D13" s="153" t="s">
        <v>666</v>
      </c>
      <c r="E13" s="22" t="s">
        <v>673</v>
      </c>
      <c r="F13" s="22">
        <v>1</v>
      </c>
      <c r="G13" s="22"/>
      <c r="H13" s="153" t="s">
        <v>697</v>
      </c>
      <c r="I13" s="153" t="s">
        <v>694</v>
      </c>
      <c r="J13" s="153" t="s">
        <v>658</v>
      </c>
      <c r="K13" s="153" t="s">
        <v>695</v>
      </c>
      <c r="L13" s="153"/>
      <c r="M13" s="185">
        <f t="shared" si="2"/>
        <v>19.036814814814814</v>
      </c>
      <c r="N13" s="22">
        <f t="shared" si="3"/>
        <v>25</v>
      </c>
      <c r="O13" s="186">
        <f t="shared" si="4"/>
        <v>34</v>
      </c>
      <c r="P13" s="186"/>
      <c r="Q13" s="22"/>
      <c r="R13" s="165"/>
      <c r="S13" s="26"/>
      <c r="T13" s="25"/>
      <c r="U13" s="25"/>
      <c r="V13" s="25"/>
      <c r="W13" s="120">
        <v>53</v>
      </c>
      <c r="X13" s="120">
        <v>65</v>
      </c>
      <c r="Y13" s="167">
        <v>1000</v>
      </c>
      <c r="Z13" s="167">
        <v>0.5</v>
      </c>
      <c r="AA13" s="168">
        <f t="shared" si="0"/>
        <v>19.036814814814814</v>
      </c>
      <c r="AB13" s="168">
        <f t="shared" si="1"/>
        <v>23.796018518518519</v>
      </c>
      <c r="AC13" s="169">
        <v>25</v>
      </c>
      <c r="AD13" s="25"/>
    </row>
    <row r="14" spans="2:30" ht="28.8">
      <c r="B14" s="93">
        <v>6</v>
      </c>
      <c r="C14" s="153" t="s">
        <v>667</v>
      </c>
      <c r="D14" s="153" t="s">
        <v>648</v>
      </c>
      <c r="E14" s="22" t="s">
        <v>673</v>
      </c>
      <c r="F14" s="22"/>
      <c r="G14" s="22">
        <v>1</v>
      </c>
      <c r="H14" s="153" t="s">
        <v>389</v>
      </c>
      <c r="I14" s="153" t="s">
        <v>694</v>
      </c>
      <c r="J14" s="153" t="s">
        <v>658</v>
      </c>
      <c r="K14" s="153" t="s">
        <v>695</v>
      </c>
      <c r="L14" s="153"/>
      <c r="M14" s="185">
        <f t="shared" si="2"/>
        <v>19.036814814814814</v>
      </c>
      <c r="N14" s="22">
        <f t="shared" si="3"/>
        <v>25</v>
      </c>
      <c r="O14" s="186">
        <f t="shared" si="4"/>
        <v>34</v>
      </c>
      <c r="P14" s="186"/>
      <c r="Q14" s="22"/>
      <c r="R14" s="165"/>
      <c r="S14" s="26"/>
      <c r="T14" s="25"/>
      <c r="U14" s="25"/>
      <c r="V14" s="25"/>
      <c r="W14" s="120">
        <v>53</v>
      </c>
      <c r="X14" s="120">
        <v>65</v>
      </c>
      <c r="Y14" s="167">
        <v>1000</v>
      </c>
      <c r="Z14" s="167">
        <v>0.5</v>
      </c>
      <c r="AA14" s="168">
        <f t="shared" si="0"/>
        <v>19.036814814814814</v>
      </c>
      <c r="AB14" s="168">
        <f t="shared" si="1"/>
        <v>23.796018518518519</v>
      </c>
      <c r="AC14" s="169">
        <v>25</v>
      </c>
      <c r="AD14" s="25"/>
    </row>
    <row r="15" spans="2:30" ht="28.8">
      <c r="B15" s="93">
        <v>7</v>
      </c>
      <c r="C15" s="153" t="s">
        <v>670</v>
      </c>
      <c r="D15" s="153" t="s">
        <v>647</v>
      </c>
      <c r="E15" s="22" t="s">
        <v>673</v>
      </c>
      <c r="F15" s="22">
        <v>1</v>
      </c>
      <c r="G15" s="22"/>
      <c r="H15" s="153" t="s">
        <v>697</v>
      </c>
      <c r="I15" s="153" t="s">
        <v>694</v>
      </c>
      <c r="J15" s="153" t="s">
        <v>202</v>
      </c>
      <c r="K15" s="153" t="s">
        <v>695</v>
      </c>
      <c r="L15" s="153"/>
      <c r="M15" s="185">
        <f t="shared" si="2"/>
        <v>2.4866666666666668</v>
      </c>
      <c r="N15" s="22">
        <f>AC15</f>
        <v>3.7</v>
      </c>
      <c r="O15" s="186">
        <f t="shared" ref="O15:O18" si="5">CEILING(N15/0.75, 1)</f>
        <v>5</v>
      </c>
      <c r="P15" s="186"/>
      <c r="Q15" s="22"/>
      <c r="R15" s="165"/>
      <c r="S15" s="26"/>
      <c r="T15" s="25"/>
      <c r="U15" s="25"/>
      <c r="V15" s="25"/>
      <c r="W15" s="120">
        <v>15</v>
      </c>
      <c r="X15" s="120">
        <v>30</v>
      </c>
      <c r="Y15" s="167">
        <v>1000</v>
      </c>
      <c r="Z15" s="167">
        <v>0.5</v>
      </c>
      <c r="AA15" s="168">
        <f t="shared" ref="AA15:AA18" si="6">(Y15*W15*X15*0.746)/(3600*75*Z15)</f>
        <v>2.4866666666666668</v>
      </c>
      <c r="AB15" s="168">
        <f t="shared" ref="AB15:AB18" si="7">AA15*1.25</f>
        <v>3.1083333333333334</v>
      </c>
      <c r="AC15" s="169">
        <v>3.7</v>
      </c>
      <c r="AD15" s="25"/>
    </row>
    <row r="16" spans="2:30" ht="28.8">
      <c r="B16" s="93">
        <v>8</v>
      </c>
      <c r="C16" s="153" t="s">
        <v>671</v>
      </c>
      <c r="D16" s="153" t="s">
        <v>672</v>
      </c>
      <c r="E16" s="22" t="s">
        <v>673</v>
      </c>
      <c r="F16" s="22"/>
      <c r="G16" s="22">
        <v>1</v>
      </c>
      <c r="H16" s="153" t="s">
        <v>389</v>
      </c>
      <c r="I16" s="153" t="s">
        <v>694</v>
      </c>
      <c r="J16" s="153" t="s">
        <v>202</v>
      </c>
      <c r="K16" s="153" t="s">
        <v>695</v>
      </c>
      <c r="L16" s="153"/>
      <c r="M16" s="185">
        <f t="shared" si="2"/>
        <v>2.4866666666666668</v>
      </c>
      <c r="N16" s="22">
        <f>AC16</f>
        <v>3.7</v>
      </c>
      <c r="O16" s="186">
        <f t="shared" si="5"/>
        <v>5</v>
      </c>
      <c r="P16" s="186"/>
      <c r="Q16" s="22"/>
      <c r="R16" s="165"/>
      <c r="S16" s="26"/>
      <c r="T16" s="25"/>
      <c r="U16" s="25"/>
      <c r="V16" s="25"/>
      <c r="W16" s="120">
        <v>15</v>
      </c>
      <c r="X16" s="120">
        <v>30</v>
      </c>
      <c r="Y16" s="167">
        <v>1000</v>
      </c>
      <c r="Z16" s="167">
        <v>0.5</v>
      </c>
      <c r="AA16" s="168">
        <f t="shared" si="6"/>
        <v>2.4866666666666668</v>
      </c>
      <c r="AB16" s="168">
        <f t="shared" si="7"/>
        <v>3.1083333333333334</v>
      </c>
      <c r="AC16" s="169">
        <v>3.7</v>
      </c>
      <c r="AD16" s="25"/>
    </row>
    <row r="17" spans="2:30" ht="28.8">
      <c r="B17" s="93">
        <v>9</v>
      </c>
      <c r="C17" s="153" t="s">
        <v>668</v>
      </c>
      <c r="D17" s="153" t="s">
        <v>649</v>
      </c>
      <c r="E17" s="22" t="s">
        <v>673</v>
      </c>
      <c r="F17" s="22">
        <v>1</v>
      </c>
      <c r="G17" s="22"/>
      <c r="H17" s="153" t="s">
        <v>697</v>
      </c>
      <c r="I17" s="153" t="s">
        <v>694</v>
      </c>
      <c r="J17" s="153" t="s">
        <v>202</v>
      </c>
      <c r="K17" s="153" t="s">
        <v>695</v>
      </c>
      <c r="L17" s="153"/>
      <c r="M17" s="185">
        <f t="shared" si="2"/>
        <v>1.9893333333333334</v>
      </c>
      <c r="N17" s="22">
        <f>AC17</f>
        <v>3.7</v>
      </c>
      <c r="O17" s="186">
        <f t="shared" si="5"/>
        <v>5</v>
      </c>
      <c r="P17" s="186"/>
      <c r="Q17" s="22"/>
      <c r="R17" s="165"/>
      <c r="S17" s="26"/>
      <c r="T17" s="25"/>
      <c r="U17" s="25"/>
      <c r="V17" s="25"/>
      <c r="W17" s="120">
        <v>12</v>
      </c>
      <c r="X17" s="120">
        <v>30</v>
      </c>
      <c r="Y17" s="167">
        <v>1000</v>
      </c>
      <c r="Z17" s="167">
        <v>0.5</v>
      </c>
      <c r="AA17" s="168">
        <f t="shared" si="6"/>
        <v>1.9893333333333334</v>
      </c>
      <c r="AB17" s="168">
        <f t="shared" si="7"/>
        <v>2.4866666666666668</v>
      </c>
      <c r="AC17" s="169">
        <v>3.7</v>
      </c>
      <c r="AD17" s="25"/>
    </row>
    <row r="18" spans="2:30" ht="28.8">
      <c r="B18" s="93">
        <v>10</v>
      </c>
      <c r="C18" s="153" t="s">
        <v>669</v>
      </c>
      <c r="D18" s="153" t="s">
        <v>650</v>
      </c>
      <c r="E18" s="22" t="s">
        <v>673</v>
      </c>
      <c r="F18" s="22"/>
      <c r="G18" s="22">
        <v>1</v>
      </c>
      <c r="H18" s="153" t="s">
        <v>389</v>
      </c>
      <c r="I18" s="153" t="s">
        <v>694</v>
      </c>
      <c r="J18" s="153" t="s">
        <v>202</v>
      </c>
      <c r="K18" s="153" t="s">
        <v>695</v>
      </c>
      <c r="L18" s="153"/>
      <c r="M18" s="185">
        <f t="shared" si="2"/>
        <v>1.9893333333333334</v>
      </c>
      <c r="N18" s="22">
        <f>AC18</f>
        <v>3.7</v>
      </c>
      <c r="O18" s="186">
        <f t="shared" si="5"/>
        <v>5</v>
      </c>
      <c r="P18" s="186"/>
      <c r="Q18" s="22"/>
      <c r="R18" s="165"/>
      <c r="S18" s="26"/>
      <c r="T18" s="25"/>
      <c r="U18" s="25"/>
      <c r="V18" s="25"/>
      <c r="W18" s="120">
        <v>12</v>
      </c>
      <c r="X18" s="120">
        <v>30</v>
      </c>
      <c r="Y18" s="167">
        <v>1000</v>
      </c>
      <c r="Z18" s="167">
        <v>0.5</v>
      </c>
      <c r="AA18" s="168">
        <f t="shared" si="6"/>
        <v>1.9893333333333334</v>
      </c>
      <c r="AB18" s="168">
        <f t="shared" si="7"/>
        <v>2.4866666666666668</v>
      </c>
      <c r="AC18" s="169">
        <v>3.7</v>
      </c>
      <c r="AD18" s="25"/>
    </row>
    <row r="19" spans="2:30" s="106" customFormat="1" ht="28.8">
      <c r="B19" s="93">
        <v>11</v>
      </c>
      <c r="C19" s="153" t="s">
        <v>676</v>
      </c>
      <c r="D19" s="153" t="s">
        <v>677</v>
      </c>
      <c r="E19" s="22" t="s">
        <v>673</v>
      </c>
      <c r="F19" s="22">
        <v>1</v>
      </c>
      <c r="G19" s="22"/>
      <c r="H19" s="153" t="s">
        <v>697</v>
      </c>
      <c r="I19" s="153" t="s">
        <v>694</v>
      </c>
      <c r="J19" s="153" t="s">
        <v>202</v>
      </c>
      <c r="K19" s="153" t="s">
        <v>695</v>
      </c>
      <c r="L19" s="153"/>
      <c r="M19" s="185">
        <f t="shared" si="2"/>
        <v>1.9893333333333334</v>
      </c>
      <c r="N19" s="22">
        <f t="shared" ref="N19:N26" si="8">AC19</f>
        <v>3.7</v>
      </c>
      <c r="O19" s="186">
        <f t="shared" ref="O19:O26" si="9">CEILING(N19/0.75, 1)</f>
        <v>5</v>
      </c>
      <c r="P19" s="186"/>
      <c r="Q19" s="22"/>
      <c r="R19" s="165"/>
      <c r="S19" s="166"/>
      <c r="T19" s="23"/>
      <c r="U19" s="23"/>
      <c r="V19" s="23"/>
      <c r="W19" s="120">
        <v>12</v>
      </c>
      <c r="X19" s="120">
        <v>30</v>
      </c>
      <c r="Y19" s="167">
        <v>1000</v>
      </c>
      <c r="Z19" s="167">
        <v>0.5</v>
      </c>
      <c r="AA19" s="168">
        <f t="shared" ref="AA19:AA26" si="10">(Y19*W19*X19*0.746)/(3600*75*Z19)</f>
        <v>1.9893333333333334</v>
      </c>
      <c r="AB19" s="168">
        <f t="shared" ref="AB19:AB26" si="11">AA19*1.25</f>
        <v>2.4866666666666668</v>
      </c>
      <c r="AC19" s="170">
        <v>3.7</v>
      </c>
      <c r="AD19" s="23"/>
    </row>
    <row r="20" spans="2:30" s="106" customFormat="1" ht="28.8">
      <c r="B20" s="93">
        <v>12</v>
      </c>
      <c r="C20" s="153" t="s">
        <v>679</v>
      </c>
      <c r="D20" s="153" t="s">
        <v>678</v>
      </c>
      <c r="E20" s="22" t="s">
        <v>673</v>
      </c>
      <c r="F20" s="22"/>
      <c r="G20" s="22">
        <v>1</v>
      </c>
      <c r="H20" s="153" t="s">
        <v>389</v>
      </c>
      <c r="I20" s="153" t="s">
        <v>694</v>
      </c>
      <c r="J20" s="153" t="s">
        <v>202</v>
      </c>
      <c r="K20" s="153" t="s">
        <v>695</v>
      </c>
      <c r="L20" s="153"/>
      <c r="M20" s="185">
        <f t="shared" si="2"/>
        <v>1.9893333333333334</v>
      </c>
      <c r="N20" s="22">
        <f t="shared" si="8"/>
        <v>3.7</v>
      </c>
      <c r="O20" s="186">
        <f t="shared" si="9"/>
        <v>5</v>
      </c>
      <c r="P20" s="186"/>
      <c r="Q20" s="22"/>
      <c r="R20" s="165"/>
      <c r="S20" s="166"/>
      <c r="T20" s="23"/>
      <c r="U20" s="23"/>
      <c r="V20" s="23"/>
      <c r="W20" s="120">
        <v>12</v>
      </c>
      <c r="X20" s="120">
        <v>30</v>
      </c>
      <c r="Y20" s="167">
        <v>1000</v>
      </c>
      <c r="Z20" s="167">
        <v>0.5</v>
      </c>
      <c r="AA20" s="168">
        <f t="shared" si="10"/>
        <v>1.9893333333333334</v>
      </c>
      <c r="AB20" s="168">
        <f t="shared" si="11"/>
        <v>2.4866666666666668</v>
      </c>
      <c r="AC20" s="170">
        <v>3.7</v>
      </c>
      <c r="AD20" s="23"/>
    </row>
    <row r="21" spans="2:30" s="106" customFormat="1" ht="28.8">
      <c r="B21" s="93">
        <v>13</v>
      </c>
      <c r="C21" s="153" t="s">
        <v>680</v>
      </c>
      <c r="D21" s="153" t="s">
        <v>681</v>
      </c>
      <c r="E21" s="22" t="s">
        <v>673</v>
      </c>
      <c r="F21" s="22">
        <v>1</v>
      </c>
      <c r="G21" s="22"/>
      <c r="H21" s="153" t="s">
        <v>697</v>
      </c>
      <c r="I21" s="153" t="s">
        <v>694</v>
      </c>
      <c r="J21" s="153" t="s">
        <v>202</v>
      </c>
      <c r="K21" s="153" t="s">
        <v>695</v>
      </c>
      <c r="L21" s="153"/>
      <c r="M21" s="185">
        <f t="shared" si="2"/>
        <v>2.6524444444444444</v>
      </c>
      <c r="N21" s="22">
        <f t="shared" si="8"/>
        <v>3.7</v>
      </c>
      <c r="O21" s="186">
        <f t="shared" si="9"/>
        <v>5</v>
      </c>
      <c r="P21" s="186"/>
      <c r="Q21" s="22"/>
      <c r="R21" s="165"/>
      <c r="S21" s="166"/>
      <c r="T21" s="23"/>
      <c r="U21" s="23"/>
      <c r="V21" s="23"/>
      <c r="W21" s="120">
        <v>12</v>
      </c>
      <c r="X21" s="120">
        <v>40</v>
      </c>
      <c r="Y21" s="167">
        <v>1000</v>
      </c>
      <c r="Z21" s="167">
        <v>0.5</v>
      </c>
      <c r="AA21" s="168">
        <f t="shared" si="10"/>
        <v>2.6524444444444444</v>
      </c>
      <c r="AB21" s="168">
        <f t="shared" si="11"/>
        <v>3.3155555555555556</v>
      </c>
      <c r="AC21" s="170">
        <v>3.7</v>
      </c>
      <c r="AD21" s="23"/>
    </row>
    <row r="22" spans="2:30" s="106" customFormat="1" ht="28.8">
      <c r="B22" s="93">
        <v>14</v>
      </c>
      <c r="C22" s="153" t="s">
        <v>682</v>
      </c>
      <c r="D22" s="153" t="s">
        <v>681</v>
      </c>
      <c r="E22" s="22" t="s">
        <v>673</v>
      </c>
      <c r="F22" s="22"/>
      <c r="G22" s="22">
        <v>1</v>
      </c>
      <c r="H22" s="153" t="s">
        <v>389</v>
      </c>
      <c r="I22" s="153" t="s">
        <v>694</v>
      </c>
      <c r="J22" s="153" t="s">
        <v>202</v>
      </c>
      <c r="K22" s="153" t="s">
        <v>695</v>
      </c>
      <c r="L22" s="153"/>
      <c r="M22" s="185">
        <f t="shared" si="2"/>
        <v>2.6524444444444444</v>
      </c>
      <c r="N22" s="22">
        <f t="shared" si="8"/>
        <v>3.7</v>
      </c>
      <c r="O22" s="186">
        <f t="shared" si="9"/>
        <v>5</v>
      </c>
      <c r="P22" s="186"/>
      <c r="Q22" s="22"/>
      <c r="R22" s="165"/>
      <c r="S22" s="166"/>
      <c r="T22" s="23"/>
      <c r="U22" s="23"/>
      <c r="V22" s="23"/>
      <c r="W22" s="120">
        <v>12</v>
      </c>
      <c r="X22" s="120">
        <v>40</v>
      </c>
      <c r="Y22" s="167">
        <v>1000</v>
      </c>
      <c r="Z22" s="167">
        <v>0.5</v>
      </c>
      <c r="AA22" s="168">
        <f t="shared" si="10"/>
        <v>2.6524444444444444</v>
      </c>
      <c r="AB22" s="168">
        <f t="shared" si="11"/>
        <v>3.3155555555555556</v>
      </c>
      <c r="AC22" s="170">
        <v>3.7</v>
      </c>
      <c r="AD22" s="23"/>
    </row>
    <row r="23" spans="2:30" s="106" customFormat="1" ht="28.8">
      <c r="B23" s="93">
        <v>15</v>
      </c>
      <c r="C23" s="153" t="s">
        <v>683</v>
      </c>
      <c r="D23" s="153" t="s">
        <v>685</v>
      </c>
      <c r="E23" s="22" t="s">
        <v>673</v>
      </c>
      <c r="F23" s="22">
        <v>1</v>
      </c>
      <c r="G23" s="22"/>
      <c r="H23" s="153" t="s">
        <v>697</v>
      </c>
      <c r="I23" s="153" t="s">
        <v>694</v>
      </c>
      <c r="J23" s="153" t="s">
        <v>202</v>
      </c>
      <c r="K23" s="153" t="s">
        <v>695</v>
      </c>
      <c r="L23" s="153"/>
      <c r="M23" s="185">
        <f t="shared" si="2"/>
        <v>8.2888888888888887E-2</v>
      </c>
      <c r="N23" s="22">
        <f t="shared" si="8"/>
        <v>0.25</v>
      </c>
      <c r="O23" s="186">
        <f t="shared" si="9"/>
        <v>1</v>
      </c>
      <c r="P23" s="186"/>
      <c r="Q23" s="22"/>
      <c r="R23" s="165"/>
      <c r="S23" s="166"/>
      <c r="T23" s="23"/>
      <c r="U23" s="23"/>
      <c r="V23" s="23"/>
      <c r="W23" s="23">
        <v>1</v>
      </c>
      <c r="X23" s="23">
        <v>15</v>
      </c>
      <c r="Y23" s="167">
        <v>1000</v>
      </c>
      <c r="Z23" s="167">
        <v>0.5</v>
      </c>
      <c r="AA23" s="168">
        <f t="shared" si="10"/>
        <v>8.2888888888888887E-2</v>
      </c>
      <c r="AB23" s="168">
        <f t="shared" si="11"/>
        <v>0.10361111111111111</v>
      </c>
      <c r="AC23" s="170">
        <v>0.25</v>
      </c>
      <c r="AD23" s="23"/>
    </row>
    <row r="24" spans="2:30" s="106" customFormat="1" ht="28.8">
      <c r="B24" s="93">
        <v>16</v>
      </c>
      <c r="C24" s="153" t="s">
        <v>684</v>
      </c>
      <c r="D24" s="153" t="s">
        <v>685</v>
      </c>
      <c r="E24" s="22" t="s">
        <v>673</v>
      </c>
      <c r="F24" s="22"/>
      <c r="G24" s="22">
        <v>1</v>
      </c>
      <c r="H24" s="153" t="s">
        <v>389</v>
      </c>
      <c r="I24" s="153" t="s">
        <v>694</v>
      </c>
      <c r="J24" s="153" t="s">
        <v>202</v>
      </c>
      <c r="K24" s="153" t="s">
        <v>695</v>
      </c>
      <c r="L24" s="153"/>
      <c r="M24" s="185">
        <f t="shared" si="2"/>
        <v>8.2888888888888887E-2</v>
      </c>
      <c r="N24" s="22">
        <f t="shared" si="8"/>
        <v>0.25</v>
      </c>
      <c r="O24" s="186">
        <f t="shared" si="9"/>
        <v>1</v>
      </c>
      <c r="P24" s="186"/>
      <c r="Q24" s="22"/>
      <c r="R24" s="165"/>
      <c r="S24" s="166"/>
      <c r="T24" s="23"/>
      <c r="U24" s="23"/>
      <c r="V24" s="23"/>
      <c r="W24" s="23">
        <v>1</v>
      </c>
      <c r="X24" s="23">
        <v>15</v>
      </c>
      <c r="Y24" s="167">
        <v>1000</v>
      </c>
      <c r="Z24" s="167">
        <v>0.5</v>
      </c>
      <c r="AA24" s="168">
        <f t="shared" si="10"/>
        <v>8.2888888888888887E-2</v>
      </c>
      <c r="AB24" s="168">
        <f t="shared" si="11"/>
        <v>0.10361111111111111</v>
      </c>
      <c r="AC24" s="170">
        <v>0.25</v>
      </c>
      <c r="AD24" s="23"/>
    </row>
    <row r="25" spans="2:30" s="106" customFormat="1" ht="28.8">
      <c r="B25" s="93">
        <v>17</v>
      </c>
      <c r="C25" s="153" t="s">
        <v>686</v>
      </c>
      <c r="D25" s="153" t="s">
        <v>687</v>
      </c>
      <c r="E25" s="22" t="s">
        <v>673</v>
      </c>
      <c r="F25" s="22">
        <v>1</v>
      </c>
      <c r="G25" s="22"/>
      <c r="H25" s="153" t="s">
        <v>697</v>
      </c>
      <c r="I25" s="153" t="s">
        <v>694</v>
      </c>
      <c r="J25" s="153" t="s">
        <v>202</v>
      </c>
      <c r="K25" s="153" t="s">
        <v>695</v>
      </c>
      <c r="L25" s="153"/>
      <c r="M25" s="185">
        <f t="shared" si="2"/>
        <v>2.2103703703703705</v>
      </c>
      <c r="N25" s="22">
        <f t="shared" si="8"/>
        <v>3.7</v>
      </c>
      <c r="O25" s="186">
        <f t="shared" si="9"/>
        <v>5</v>
      </c>
      <c r="P25" s="186"/>
      <c r="Q25" s="22"/>
      <c r="R25" s="165"/>
      <c r="S25" s="166"/>
      <c r="T25" s="23"/>
      <c r="U25" s="23"/>
      <c r="V25" s="23"/>
      <c r="W25" s="23">
        <v>20</v>
      </c>
      <c r="X25" s="23">
        <v>20</v>
      </c>
      <c r="Y25" s="167">
        <v>1000</v>
      </c>
      <c r="Z25" s="167">
        <v>0.5</v>
      </c>
      <c r="AA25" s="168">
        <f t="shared" si="10"/>
        <v>2.2103703703703705</v>
      </c>
      <c r="AB25" s="168">
        <f t="shared" si="11"/>
        <v>2.7629629629629631</v>
      </c>
      <c r="AC25" s="170">
        <v>3.7</v>
      </c>
      <c r="AD25" s="23"/>
    </row>
    <row r="26" spans="2:30" s="106" customFormat="1" ht="28.8">
      <c r="B26" s="93">
        <v>18</v>
      </c>
      <c r="C26" s="153" t="s">
        <v>688</v>
      </c>
      <c r="D26" s="153" t="s">
        <v>689</v>
      </c>
      <c r="E26" s="22" t="s">
        <v>673</v>
      </c>
      <c r="F26" s="22"/>
      <c r="G26" s="22">
        <v>1</v>
      </c>
      <c r="H26" s="153" t="s">
        <v>389</v>
      </c>
      <c r="I26" s="153" t="s">
        <v>694</v>
      </c>
      <c r="J26" s="153" t="s">
        <v>202</v>
      </c>
      <c r="K26" s="153" t="s">
        <v>695</v>
      </c>
      <c r="L26" s="153"/>
      <c r="M26" s="185">
        <f t="shared" si="2"/>
        <v>2.2103703703703705</v>
      </c>
      <c r="N26" s="22">
        <f t="shared" si="8"/>
        <v>3.7</v>
      </c>
      <c r="O26" s="186">
        <f t="shared" si="9"/>
        <v>5</v>
      </c>
      <c r="P26" s="186"/>
      <c r="Q26" s="22"/>
      <c r="R26" s="165"/>
      <c r="S26" s="166"/>
      <c r="T26" s="23"/>
      <c r="U26" s="23"/>
      <c r="V26" s="23"/>
      <c r="W26" s="23">
        <v>20</v>
      </c>
      <c r="X26" s="23">
        <v>20</v>
      </c>
      <c r="Y26" s="167">
        <v>1000</v>
      </c>
      <c r="Z26" s="167">
        <v>0.5</v>
      </c>
      <c r="AA26" s="168">
        <f t="shared" si="10"/>
        <v>2.2103703703703705</v>
      </c>
      <c r="AB26" s="168">
        <f t="shared" si="11"/>
        <v>2.7629629629629631</v>
      </c>
      <c r="AC26" s="170">
        <v>3.7</v>
      </c>
      <c r="AD26" s="23"/>
    </row>
    <row r="27" spans="2:30" ht="28.8">
      <c r="B27" s="93">
        <v>19</v>
      </c>
      <c r="C27" s="153" t="s">
        <v>675</v>
      </c>
      <c r="D27" s="22"/>
      <c r="E27" s="22" t="s">
        <v>673</v>
      </c>
      <c r="F27" s="22">
        <v>1</v>
      </c>
      <c r="G27" s="22"/>
      <c r="H27" s="153" t="s">
        <v>697</v>
      </c>
      <c r="I27" s="153" t="s">
        <v>214</v>
      </c>
      <c r="J27" s="153" t="s">
        <v>707</v>
      </c>
      <c r="K27" s="22"/>
      <c r="L27" s="22" t="s">
        <v>705</v>
      </c>
      <c r="M27" s="22"/>
      <c r="N27" s="22"/>
      <c r="O27" s="164"/>
      <c r="P27" s="164"/>
      <c r="Q27" s="22"/>
      <c r="R27" s="165"/>
      <c r="S27" s="26"/>
      <c r="T27" s="25"/>
      <c r="U27" s="25"/>
      <c r="V27" s="25"/>
      <c r="W27" s="25"/>
      <c r="X27" s="25"/>
      <c r="Y27" s="25"/>
      <c r="Z27" s="25"/>
      <c r="AA27" s="25"/>
      <c r="AB27" s="25"/>
      <c r="AC27" s="157"/>
      <c r="AD27" s="25"/>
    </row>
    <row r="28" spans="2:30" s="106" customFormat="1" ht="28.8">
      <c r="B28" s="93">
        <v>20</v>
      </c>
      <c r="C28" s="153" t="s">
        <v>675</v>
      </c>
      <c r="D28" s="138"/>
      <c r="E28" s="22" t="s">
        <v>673</v>
      </c>
      <c r="F28" s="22"/>
      <c r="G28" s="22">
        <v>1</v>
      </c>
      <c r="H28" s="153" t="s">
        <v>389</v>
      </c>
      <c r="I28" s="153" t="s">
        <v>214</v>
      </c>
      <c r="J28" s="153" t="s">
        <v>707</v>
      </c>
      <c r="K28" s="22"/>
      <c r="L28" s="22" t="s">
        <v>705</v>
      </c>
      <c r="M28" s="22"/>
      <c r="N28" s="22"/>
      <c r="O28" s="22"/>
      <c r="P28" s="22"/>
      <c r="Q28" s="22"/>
      <c r="R28" s="165"/>
      <c r="S28" s="166"/>
      <c r="T28" s="23"/>
      <c r="U28" s="23"/>
      <c r="V28" s="23"/>
      <c r="W28" s="23"/>
      <c r="X28" s="23"/>
      <c r="Y28" s="23"/>
      <c r="Z28" s="23"/>
      <c r="AA28" s="23"/>
      <c r="AB28" s="23"/>
      <c r="AC28" s="170"/>
      <c r="AD28" s="23"/>
    </row>
    <row r="29" spans="2:30" ht="28.8">
      <c r="B29" s="93">
        <v>21</v>
      </c>
      <c r="C29" s="153" t="s">
        <v>642</v>
      </c>
      <c r="D29" s="22" t="s">
        <v>641</v>
      </c>
      <c r="E29" s="22" t="s">
        <v>673</v>
      </c>
      <c r="F29" s="22">
        <v>1</v>
      </c>
      <c r="G29" s="22"/>
      <c r="H29" s="153" t="s">
        <v>697</v>
      </c>
      <c r="I29" s="153" t="s">
        <v>694</v>
      </c>
      <c r="J29" s="153" t="s">
        <v>699</v>
      </c>
      <c r="K29" s="153" t="s">
        <v>700</v>
      </c>
      <c r="L29" s="153"/>
      <c r="M29" s="22">
        <v>818</v>
      </c>
      <c r="N29" s="22">
        <v>865</v>
      </c>
      <c r="O29" s="186">
        <f t="shared" ref="O29" si="12">CEILING(N29/0.75, 1)</f>
        <v>1154</v>
      </c>
      <c r="P29" s="186"/>
      <c r="Q29" s="22"/>
      <c r="R29" s="165"/>
      <c r="S29" s="26"/>
      <c r="T29" s="25"/>
      <c r="U29" s="25"/>
      <c r="V29" s="25"/>
      <c r="W29" s="25"/>
      <c r="X29" s="25"/>
      <c r="Y29" s="25"/>
      <c r="Z29" s="25"/>
      <c r="AA29" s="25"/>
      <c r="AB29" s="25"/>
      <c r="AC29" s="157"/>
      <c r="AD29" s="25"/>
    </row>
    <row r="30" spans="2:30" ht="28.8">
      <c r="B30" s="93">
        <v>22</v>
      </c>
      <c r="C30" s="153" t="s">
        <v>674</v>
      </c>
      <c r="D30" s="22"/>
      <c r="E30" s="22"/>
      <c r="F30" s="22">
        <v>1</v>
      </c>
      <c r="G30" s="22"/>
      <c r="H30" s="153" t="s">
        <v>697</v>
      </c>
      <c r="I30" s="22" t="s">
        <v>214</v>
      </c>
      <c r="J30" s="22"/>
      <c r="K30" s="153" t="s">
        <v>695</v>
      </c>
      <c r="L30" s="22"/>
      <c r="M30" s="22"/>
      <c r="N30" s="22"/>
      <c r="O30" s="186"/>
      <c r="P30" s="186"/>
      <c r="Q30" s="186">
        <v>69</v>
      </c>
      <c r="R30" s="165" t="s">
        <v>708</v>
      </c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157"/>
      <c r="AD30" s="25"/>
    </row>
    <row r="31" spans="2:30" ht="28.8">
      <c r="B31" s="93">
        <v>23</v>
      </c>
      <c r="C31" s="153" t="s">
        <v>711</v>
      </c>
      <c r="D31" s="22"/>
      <c r="E31" s="22"/>
      <c r="F31" s="22">
        <v>3</v>
      </c>
      <c r="G31" s="22"/>
      <c r="H31" s="153" t="s">
        <v>697</v>
      </c>
      <c r="I31" s="22" t="s">
        <v>214</v>
      </c>
      <c r="J31" s="22"/>
      <c r="K31" s="153" t="s">
        <v>695</v>
      </c>
      <c r="L31" s="22"/>
      <c r="M31" s="22"/>
      <c r="N31" s="22"/>
      <c r="O31" s="186"/>
      <c r="P31" s="186"/>
      <c r="Q31" s="186">
        <v>5</v>
      </c>
      <c r="R31" s="165" t="s">
        <v>708</v>
      </c>
      <c r="S31" s="26"/>
      <c r="T31" s="25"/>
      <c r="U31" s="25"/>
      <c r="V31" s="25"/>
      <c r="W31" s="25"/>
      <c r="X31" s="25"/>
      <c r="Y31" s="25"/>
      <c r="Z31" s="25"/>
      <c r="AA31" s="25"/>
      <c r="AB31" s="25"/>
      <c r="AC31" s="157"/>
      <c r="AD31" s="25"/>
    </row>
    <row r="32" spans="2:30" ht="28.8">
      <c r="B32" s="93">
        <v>24</v>
      </c>
      <c r="C32" s="153" t="s">
        <v>710</v>
      </c>
      <c r="D32" s="22"/>
      <c r="E32" s="22"/>
      <c r="F32" s="22">
        <v>1</v>
      </c>
      <c r="G32" s="22"/>
      <c r="H32" s="153" t="s">
        <v>697</v>
      </c>
      <c r="I32" s="22" t="s">
        <v>214</v>
      </c>
      <c r="J32" s="22"/>
      <c r="K32" s="153" t="s">
        <v>695</v>
      </c>
      <c r="L32" s="22"/>
      <c r="M32" s="22"/>
      <c r="N32" s="22"/>
      <c r="O32" s="186"/>
      <c r="P32" s="186"/>
      <c r="Q32" s="186">
        <v>1</v>
      </c>
      <c r="R32" s="165" t="s">
        <v>708</v>
      </c>
      <c r="S32" s="26"/>
      <c r="T32" s="25"/>
      <c r="U32" s="25"/>
      <c r="V32" s="25"/>
      <c r="W32" s="25"/>
      <c r="X32" s="25"/>
      <c r="Y32" s="25"/>
      <c r="Z32" s="25"/>
      <c r="AA32" s="25"/>
      <c r="AB32" s="25"/>
      <c r="AC32" s="157"/>
      <c r="AD32" s="25"/>
    </row>
    <row r="33" spans="2:30" ht="28.8">
      <c r="B33" s="93">
        <v>25</v>
      </c>
      <c r="C33" s="153" t="s">
        <v>659</v>
      </c>
      <c r="D33" s="22"/>
      <c r="E33" s="22" t="s">
        <v>673</v>
      </c>
      <c r="F33" s="22">
        <v>38</v>
      </c>
      <c r="G33" s="22"/>
      <c r="H33" s="22" t="s">
        <v>703</v>
      </c>
      <c r="I33" s="153" t="s">
        <v>694</v>
      </c>
      <c r="J33" s="22" t="s">
        <v>704</v>
      </c>
      <c r="K33" s="22"/>
      <c r="L33" s="22" t="s">
        <v>705</v>
      </c>
      <c r="M33" s="187">
        <f>Q33*0.8</f>
        <v>16.720000000000002</v>
      </c>
      <c r="N33" s="22">
        <v>0.55000000000000004</v>
      </c>
      <c r="O33" s="186">
        <f t="shared" ref="O33" si="13">CEILING(N33/0.75, 1)</f>
        <v>1</v>
      </c>
      <c r="P33" s="187"/>
      <c r="Q33" s="187">
        <f>N33*F33</f>
        <v>20.900000000000002</v>
      </c>
      <c r="R33" s="165" t="s">
        <v>702</v>
      </c>
      <c r="S33" s="26"/>
      <c r="T33" s="25"/>
      <c r="U33" s="25"/>
      <c r="V33" s="25"/>
      <c r="W33" s="25"/>
      <c r="X33" s="25"/>
      <c r="Y33" s="25"/>
      <c r="Z33" s="25"/>
      <c r="AA33" s="25"/>
      <c r="AB33" s="25"/>
      <c r="AC33" s="157"/>
      <c r="AD33" s="25"/>
    </row>
    <row r="34" spans="2:30">
      <c r="B34" s="93">
        <v>26</v>
      </c>
      <c r="C34" s="153" t="s">
        <v>706</v>
      </c>
      <c r="D34" s="22"/>
      <c r="E34" s="22" t="s">
        <v>673</v>
      </c>
      <c r="F34" s="22">
        <v>6</v>
      </c>
      <c r="G34" s="22"/>
      <c r="H34" s="22" t="s">
        <v>703</v>
      </c>
      <c r="I34" s="153"/>
      <c r="J34" s="153" t="s">
        <v>707</v>
      </c>
      <c r="K34" s="22"/>
      <c r="L34" s="22" t="s">
        <v>705</v>
      </c>
      <c r="M34" s="187"/>
      <c r="N34" s="22"/>
      <c r="O34" s="187"/>
      <c r="P34" s="187">
        <v>0.06</v>
      </c>
      <c r="Q34" s="187">
        <f>P34*F34</f>
        <v>0.36</v>
      </c>
      <c r="R34" s="200" t="s">
        <v>709</v>
      </c>
      <c r="S34" s="26"/>
      <c r="T34" s="25"/>
      <c r="U34" s="25"/>
      <c r="V34" s="25"/>
      <c r="W34" s="25"/>
      <c r="X34" s="25"/>
      <c r="Y34" s="25"/>
      <c r="Z34" s="25"/>
      <c r="AA34" s="25"/>
      <c r="AB34" s="25"/>
      <c r="AC34" s="157"/>
      <c r="AD34" s="25"/>
    </row>
    <row r="35" spans="2:30">
      <c r="B35" s="93">
        <v>27</v>
      </c>
      <c r="C35" s="153" t="s">
        <v>660</v>
      </c>
      <c r="D35" s="22"/>
      <c r="E35" s="22" t="s">
        <v>673</v>
      </c>
      <c r="F35" s="22">
        <v>142</v>
      </c>
      <c r="G35" s="22"/>
      <c r="H35" s="22" t="s">
        <v>703</v>
      </c>
      <c r="I35" s="153"/>
      <c r="J35" s="153" t="s">
        <v>707</v>
      </c>
      <c r="K35" s="22"/>
      <c r="L35" s="22" t="s">
        <v>705</v>
      </c>
      <c r="M35" s="22"/>
      <c r="N35" s="22"/>
      <c r="O35" s="187"/>
      <c r="P35" s="187">
        <v>0.06</v>
      </c>
      <c r="Q35" s="187">
        <f>P35*F35</f>
        <v>8.52</v>
      </c>
      <c r="R35" s="200"/>
      <c r="S35" s="26"/>
      <c r="T35" s="25"/>
      <c r="U35" s="25"/>
      <c r="V35" s="25"/>
      <c r="W35" s="25"/>
      <c r="X35" s="25"/>
      <c r="Y35" s="25"/>
      <c r="Z35" s="25"/>
      <c r="AA35" s="25"/>
      <c r="AB35" s="25"/>
      <c r="AC35" s="157"/>
      <c r="AD35" s="25"/>
    </row>
    <row r="36" spans="2:30">
      <c r="B36" s="93">
        <v>28</v>
      </c>
      <c r="C36" s="153" t="s">
        <v>712</v>
      </c>
      <c r="D36" s="22"/>
      <c r="E36" s="22"/>
      <c r="F36" s="22">
        <v>1</v>
      </c>
      <c r="G36" s="22"/>
      <c r="H36" s="22"/>
      <c r="I36" s="153"/>
      <c r="J36" s="22"/>
      <c r="K36" s="22"/>
      <c r="L36" s="22" t="s">
        <v>705</v>
      </c>
      <c r="M36" s="187"/>
      <c r="N36" s="22"/>
      <c r="O36" s="187"/>
      <c r="P36" s="187"/>
      <c r="Q36" s="187">
        <v>1</v>
      </c>
      <c r="R36" s="165" t="s">
        <v>708</v>
      </c>
      <c r="S36" s="26"/>
      <c r="T36" s="25"/>
      <c r="U36" s="25"/>
      <c r="V36" s="25"/>
      <c r="W36" s="25"/>
      <c r="X36" s="25"/>
      <c r="Y36" s="25"/>
      <c r="Z36" s="25"/>
      <c r="AA36" s="25"/>
      <c r="AB36" s="25"/>
      <c r="AC36" s="157"/>
      <c r="AD36" s="25"/>
    </row>
    <row r="37" spans="2:30" ht="15" thickBot="1">
      <c r="B37" s="171"/>
      <c r="C37" s="154"/>
      <c r="D37" s="172"/>
      <c r="E37" s="172"/>
      <c r="F37" s="172"/>
      <c r="G37" s="172"/>
      <c r="H37" s="154"/>
      <c r="I37" s="172"/>
      <c r="J37" s="172"/>
      <c r="K37" s="154"/>
      <c r="L37" s="172"/>
      <c r="M37" s="172"/>
      <c r="N37" s="172"/>
      <c r="O37" s="188"/>
      <c r="P37" s="188"/>
      <c r="Q37" s="172"/>
      <c r="R37" s="173"/>
      <c r="S37" s="26"/>
      <c r="T37" s="25"/>
      <c r="U37" s="25"/>
      <c r="V37" s="25"/>
      <c r="W37" s="25"/>
      <c r="X37" s="25"/>
      <c r="Y37" s="25"/>
      <c r="Z37" s="25"/>
      <c r="AA37" s="25"/>
      <c r="AB37" s="25"/>
      <c r="AC37" s="157"/>
      <c r="AD37" s="25"/>
    </row>
  </sheetData>
  <mergeCells count="5">
    <mergeCell ref="C3:Q3"/>
    <mergeCell ref="N5:O5"/>
    <mergeCell ref="N6:O6"/>
    <mergeCell ref="K6:L6"/>
    <mergeCell ref="R34:R35"/>
  </mergeCells>
  <phoneticPr fontId="27" type="noConversion"/>
  <pageMargins left="0.70866141732283472" right="0.70866141732283472" top="0.74803149606299213" bottom="0.74803149606299213" header="0.31496062992125984" footer="0.31496062992125984"/>
  <pageSetup paperSize="8" scale="62" orientation="portrait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TANKS &amp; VESSELS</vt:lpstr>
      <vt:lpstr>TANKVESSEL WT.</vt:lpstr>
      <vt:lpstr>MEDIA</vt:lpstr>
      <vt:lpstr>DRIVE LIST</vt:lpstr>
      <vt:lpstr>Sheet1</vt:lpstr>
      <vt:lpstr>Sheet2</vt:lpstr>
      <vt:lpstr>SUPERSEEDED</vt:lpstr>
      <vt:lpstr>DRIVES</vt:lpstr>
      <vt:lpstr>'DRIVE LIST'!Print_Area</vt:lpstr>
      <vt:lpstr>DRIVES!Print_Area</vt:lpstr>
      <vt:lpstr>MEDIA!Print_Area</vt:lpstr>
      <vt:lpstr>Sheet1!Print_Area</vt:lpstr>
      <vt:lpstr>'TANKS &amp; VESSELS'!Print_Area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Shubhasis</cp:lastModifiedBy>
  <cp:lastPrinted>2022-02-21T12:26:59Z</cp:lastPrinted>
  <dcterms:created xsi:type="dcterms:W3CDTF">2019-05-27T07:39:52Z</dcterms:created>
  <dcterms:modified xsi:type="dcterms:W3CDTF">2022-02-21T13:40:55Z</dcterms:modified>
</cp:coreProperties>
</file>